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60" windowHeight="8550" activeTab="0"/>
  </bookViews>
  <sheets>
    <sheet name="はじめにお読みください" sheetId="1" r:id="rId1"/>
    <sheet name="歴史用語集" sheetId="2" r:id="rId2"/>
    <sheet name="歴史テスト" sheetId="3" r:id="rId3"/>
  </sheets>
  <definedNames>
    <definedName name="_xlnm.Print_Area" localSheetId="2">OFFSET('歴史テスト'!$A$3,0,0,'歴史テスト'!$O$2+2,'歴史テスト'!$J$2)</definedName>
    <definedName name="_xlnm.Print_Area" localSheetId="1">'歴史用語集'!$A$3:$C$29</definedName>
    <definedName name="_xlnm.Print_Titles" localSheetId="2">'歴史テスト'!$3:$4</definedName>
  </definedNames>
  <calcPr fullCalcOnLoad="1"/>
</workbook>
</file>

<file path=xl/sharedStrings.xml><?xml version="1.0" encoding="utf-8"?>
<sst xmlns="http://schemas.openxmlformats.org/spreadsheetml/2006/main" count="262" uniqueCount="247">
  <si>
    <t>歴史テスト</t>
  </si>
  <si>
    <t>歴史テスト(解答)</t>
  </si>
  <si>
    <t>人類のはじまり</t>
  </si>
  <si>
    <t>古代文明</t>
  </si>
  <si>
    <t>古代中国</t>
  </si>
  <si>
    <t>日本のあけぼの</t>
  </si>
  <si>
    <t>古墳時代</t>
  </si>
  <si>
    <t>飛鳥時代</t>
  </si>
  <si>
    <t>律令政治</t>
  </si>
  <si>
    <t>奈良時代</t>
  </si>
  <si>
    <t>●基本事項</t>
  </si>
  <si>
    <t>　初期設定ではA4縦印刷です。</t>
  </si>
  <si>
    <t>●その他</t>
  </si>
  <si>
    <t>　終了時、保存確認のメッセージが出ますが、改変されない限りは保存しなくても大丈夫です。</t>
  </si>
  <si>
    <t>連絡先</t>
  </si>
  <si>
    <t>●歴史テストについて</t>
  </si>
  <si>
    <t/>
  </si>
  <si>
    <t>http://masaki5656.ninpou.jp/</t>
  </si>
  <si>
    <t>masaki5656@gmail.com</t>
  </si>
  <si>
    <t>　約70～20万年前にジャワ島に現れた人類を何といいますか。</t>
  </si>
  <si>
    <t>　ジャワ原人</t>
  </si>
  <si>
    <t>　約70～20万年前に中国に現れた人類を何といいますか。</t>
  </si>
  <si>
    <t>　ペキン原人</t>
  </si>
  <si>
    <t>　約5万年前にヨーロッパに現れ、現在の人類の直接の祖先といわれる人類を何といいますか。</t>
  </si>
  <si>
    <t>　クロマニョン人</t>
  </si>
  <si>
    <t>　アウストラロピテクス・ジャワ原人・ペキン原人・クロマニョン人らがいた時代を何といいますか。</t>
  </si>
  <si>
    <t>　旧石器時代</t>
  </si>
  <si>
    <t>　旧石器時代に人類使っていた石器を何といいますか。</t>
  </si>
  <si>
    <t>　打製石器</t>
  </si>
  <si>
    <t>　旧石器時代の後、約1万年前から始まった時代を何といいますか。</t>
  </si>
  <si>
    <t>　新石器時代</t>
  </si>
  <si>
    <t>　新石器時代に人類が使っていた石器を何といいますか。</t>
  </si>
  <si>
    <t>　磨製石器</t>
  </si>
  <si>
    <t>　人類が他の動物と大きく違う点を4つ答えてください。</t>
  </si>
  <si>
    <t>　直立歩行する・道具を使う・火を使う・言葉を使う</t>
  </si>
  <si>
    <t>　メソポタミア文明は何という川の流域におこりましたか。</t>
  </si>
  <si>
    <t>　チグリス川・ユーフラテス川</t>
  </si>
  <si>
    <t>　メソポタミア文明で使われていた文字を何といいますか。</t>
  </si>
  <si>
    <t>　くさび形文字</t>
  </si>
  <si>
    <t>　エジプト文明は何という川の流域におこりましたか。</t>
  </si>
  <si>
    <t>　ナイル川</t>
  </si>
  <si>
    <t>　エジプト文明で使われていた文字を何といいますか。</t>
  </si>
  <si>
    <t>　象形文字</t>
  </si>
  <si>
    <t>　インダス文明は何という川の流域におこりましたか。</t>
  </si>
  <si>
    <t>　インダス川</t>
  </si>
  <si>
    <t>　アーリア人が作った身分制度を何といいますか。</t>
  </si>
  <si>
    <t>　カースト制</t>
  </si>
  <si>
    <t>　カースト制を批判した、仏教を開いた人物は誰ですか。</t>
  </si>
  <si>
    <t>　シャカが開いた宗教を何といいますか。</t>
  </si>
  <si>
    <t>　仏教</t>
  </si>
  <si>
    <t>　紀元前1世紀頃、地中海地方を支配したのは何という国ですか。</t>
  </si>
  <si>
    <t>　ローマ帝国</t>
  </si>
  <si>
    <t>　最初はローマ帝国に迫害されましたが、後に国教として認められた宗教は何ですか。</t>
  </si>
  <si>
    <t>　キリスト教</t>
  </si>
  <si>
    <t>　キリスト教を開いた人物は誰ですか。</t>
  </si>
  <si>
    <t>　中国文明最初の国を何といいますか。</t>
  </si>
  <si>
    <t>　殷</t>
  </si>
  <si>
    <t>　中国文明は何という川の流域におこりましたか。</t>
  </si>
  <si>
    <t>　黄河</t>
  </si>
  <si>
    <t>　中国文明で使われていた文字を何といいますか。</t>
  </si>
  <si>
    <t>　甲骨文字</t>
  </si>
  <si>
    <t>　春秋戦国時代に礼儀を大切にする教えを開いたのは誰ですか。</t>
  </si>
  <si>
    <t>　孔子</t>
  </si>
  <si>
    <t>　孔子が開いた教えを何といいますか。</t>
  </si>
  <si>
    <t>　儒教</t>
  </si>
  <si>
    <t>　紀元前221年に中国を統一した国を何といいますか。</t>
  </si>
  <si>
    <t>　秦</t>
  </si>
  <si>
    <t>　秦の皇帝は誰ですか。(初代)</t>
  </si>
  <si>
    <t>　始皇帝</t>
  </si>
  <si>
    <t>　始皇帝が北方の遊牧民族の侵入を防ぐためにつくったものは何ですか。</t>
  </si>
  <si>
    <t>　万里の長城</t>
  </si>
  <si>
    <t>　紀元前202年に中国を統一した国を何といいますか。</t>
  </si>
  <si>
    <t>　漢</t>
  </si>
  <si>
    <t>　漢の時代に開かれた西方への交通路を何といいますか。</t>
  </si>
  <si>
    <t>　シルクロードは中国からどこの国まで続いていましたか。</t>
  </si>
  <si>
    <t>　2世紀ごろ朝鮮北部にできた国を何といいますか。</t>
  </si>
  <si>
    <t>　高句麗</t>
  </si>
  <si>
    <t>　１万年以上前の日本を何時代といいますか。</t>
  </si>
  <si>
    <t>　旧石器時代に使われていた石器を何といいますか。</t>
  </si>
  <si>
    <t>　約1万円前、日本が大陸から離れたころを何時代といいますか。</t>
  </si>
  <si>
    <t>　縄文時代</t>
  </si>
  <si>
    <t>　縄文時代のどのような生活を中心としていましたか。(2つ)</t>
  </si>
  <si>
    <t>　狩り・採集</t>
  </si>
  <si>
    <t>　縄文時代に使われた縄目の文様のある土器を何といいますか。</t>
  </si>
  <si>
    <t>　縄文土器</t>
  </si>
  <si>
    <t>　縄文時代の人々が住んでいた住居を何といいますか。</t>
  </si>
  <si>
    <t>　たて穴住居</t>
  </si>
  <si>
    <t>　綺文時代にみられる女性の姿をした土製の人形を何といいますか。</t>
  </si>
  <si>
    <t>　土偶</t>
  </si>
  <si>
    <t>　縄文時代の遺跡で､貝がらなどを捨てたあとを何といいますか。</t>
  </si>
  <si>
    <t>　貝塚</t>
  </si>
  <si>
    <t>　1949年に打製石器が発掘され、数年前の日本にも人類が住んでいたことが確認された、群馬県の遺跡を何といいますか。</t>
  </si>
  <si>
    <t>　岩宿遺跡</t>
  </si>
  <si>
    <t>　青森市郊外にある、縄文時代中期の遺跡を何と言いますか。</t>
  </si>
  <si>
    <t>　三内丸山遺跡</t>
  </si>
  <si>
    <t>　日本で農業が始まった紀元前3世紀から紀元後:3世紀までを何時代といいますか。</t>
  </si>
  <si>
    <t>　弥生時代</t>
  </si>
  <si>
    <t>　稲作</t>
  </si>
  <si>
    <t>　弥生時代に使われた、かざりの少ない土器を何といいますか。</t>
  </si>
  <si>
    <t>　弥生土器</t>
  </si>
  <si>
    <t>　弥生時代に稲をかりとるのに使われた石器は何ですか。</t>
  </si>
  <si>
    <t>　石ぼうちょう</t>
  </si>
  <si>
    <t>　弥生時代､かり取った稲はどこに貯蔵されましたか。</t>
  </si>
  <si>
    <t>　高床倉庫</t>
  </si>
  <si>
    <t>　弥生時代に、むらのリーダーの地位の高さを表すために使われた金属器は何ですか。</t>
  </si>
  <si>
    <t>　青銅器</t>
  </si>
  <si>
    <t>　1943年に静岡市で発見された、弥生時代の集落遺跡を何といいますか。</t>
  </si>
  <si>
    <t>　登呂遺跡</t>
  </si>
  <si>
    <t>　吉野ヶ里遺跡</t>
  </si>
  <si>
    <t>　中国の漢では日本のことを何とよんでいましたか。</t>
  </si>
  <si>
    <t>　倭</t>
  </si>
  <si>
    <t>　漢書地理志には、1世紀初めの倭(日本)が約いくつのくにに分かれていたと書かれていますか。</t>
  </si>
  <si>
    <t>　後漢書東夷伝にかかれている、1世紀中ごろに金印を与えられた倭(日本)のどこの国王ですか。</t>
  </si>
  <si>
    <t>　奴</t>
  </si>
  <si>
    <t>　邪馬台国</t>
  </si>
  <si>
    <t>　邪馬台国の女王の名前は何ですか。</t>
  </si>
  <si>
    <t>　卑弥呼</t>
  </si>
  <si>
    <t>　土を盛り上げて築いた、天皇や豪族などの有力者の墓を何といいますか。</t>
  </si>
  <si>
    <t>　古墳</t>
  </si>
  <si>
    <t>　古墳のまわりに置かれた、人形や動物の形をした物を何といいますか。</t>
  </si>
  <si>
    <t>　古墳はどんな人の墓と考えられていますか。</t>
  </si>
  <si>
    <t>　豪族</t>
  </si>
  <si>
    <t>　大阪府堺市にある日本最大の古墳を何といいますか。</t>
  </si>
  <si>
    <t>　大仙(山)古墳</t>
  </si>
  <si>
    <t>　古墳時代に、近畿にいたと考えられる地方の王の上に立つ人物を何といいますか。</t>
  </si>
  <si>
    <t>　大王</t>
  </si>
  <si>
    <t>　大王の政権を何といいますか。</t>
  </si>
  <si>
    <t>　古代に、朝鮮や中国から来て日本に多くのことを伝えた人々を何といいますか。</t>
  </si>
  <si>
    <t>　渡来人</t>
  </si>
  <si>
    <t>　6世紀ごろ、日本に伝わったとされる宗教は何ですか。</t>
  </si>
  <si>
    <t>　朝鮮半島の北部にあり、楽浪郡を滅ぼしたのは何という国ですか。</t>
  </si>
  <si>
    <t>　朝鮮半島南部にあり、日本に仏教を伝えたのは何という国ですか。</t>
  </si>
  <si>
    <t>　百済</t>
  </si>
  <si>
    <t>　朝鮮半島南部にあり、加羅を滅ぼしたのは何という国ですか。</t>
  </si>
  <si>
    <t>　新羅</t>
  </si>
  <si>
    <t>　6世紀の末に中国を統一したのはどこですか。</t>
  </si>
  <si>
    <t>　隋</t>
  </si>
  <si>
    <t>　隋の後に中国を統一したのはどこですか。</t>
  </si>
  <si>
    <t>　唐</t>
  </si>
  <si>
    <t>　推古天皇を助けて政権をにぎったのは誰ですか。</t>
  </si>
  <si>
    <t>　聖徳太子</t>
  </si>
  <si>
    <t>　聖徳太子は何という位につきましたか。</t>
  </si>
  <si>
    <t>　摂政</t>
  </si>
  <si>
    <t>　聖徳太子は家がらではなく才能によって役人を採用する制度を作ったりましたが、それを何といいますか。</t>
  </si>
  <si>
    <t>　冠位十二階</t>
  </si>
  <si>
    <t>　聖徳太子がつくった、役人の心得を示したものを何といいますか。</t>
  </si>
  <si>
    <t>　十七条の憲法</t>
  </si>
  <si>
    <t>　聖徳太子が保護した宗教は何ですか。</t>
  </si>
  <si>
    <t>　聖徳太子が中国に送った使いを何といいますか。</t>
  </si>
  <si>
    <t>　遣隋使</t>
  </si>
  <si>
    <t>　聖徳太子に仕えた、遣隋使の代表的人物は誰ですか。</t>
  </si>
  <si>
    <t>　小野妹子</t>
  </si>
  <si>
    <t>　聖徳太子が建てた、現存する世界最古の木造建築物は何ですか。</t>
  </si>
  <si>
    <t>　法隆寺</t>
  </si>
  <si>
    <t>　645年に起った中央集権国家を作るための変革を何といいますか。</t>
  </si>
  <si>
    <t>　大化の改新</t>
  </si>
  <si>
    <t>　蘇我氏</t>
  </si>
  <si>
    <t>　中臣鎌足</t>
  </si>
  <si>
    <t>　中大兄皇子</t>
  </si>
  <si>
    <t>　天智天皇</t>
  </si>
  <si>
    <t>　天智天皇の死後、あとつぎをめぐって起こった争いを何といいますか。</t>
  </si>
  <si>
    <t>　壬申の乱</t>
  </si>
  <si>
    <t>　天武天皇</t>
  </si>
  <si>
    <t>　701年にできた法律を何といいますか。</t>
  </si>
  <si>
    <t>　大宝律令</t>
  </si>
  <si>
    <t>　大宝律令で土地と人民を国のものとする制度を何といいますか。</t>
  </si>
  <si>
    <t>　公地公民</t>
  </si>
  <si>
    <t>　律令制度のもとで、6才以上の男女に与えられた田を何といいますか。</t>
  </si>
  <si>
    <t>　口分田</t>
  </si>
  <si>
    <t>　律令制度のもとに口分田を与え､死ねば返させる制度を何といいますか。</t>
  </si>
  <si>
    <t>　班田収授法</t>
  </si>
  <si>
    <t>　大宝律令には税に種類ありましたが、稲を収める税を何といいますか。</t>
  </si>
  <si>
    <t>　租</t>
  </si>
  <si>
    <t>　大宝律令には税に種類ありましたが、麻の布を収める税を何といいますか。</t>
  </si>
  <si>
    <t>　庸</t>
  </si>
  <si>
    <t>　大宝律令には税に種類ありましたが、特産物を収める税を何といいますか。</t>
  </si>
  <si>
    <t>　調</t>
  </si>
  <si>
    <t>　708年につくられ、これまで富本銭が見つかるまで国内最古とされてきた貨幣を何といいますか</t>
  </si>
  <si>
    <t>　和同開珎</t>
  </si>
  <si>
    <t>　律令時代に、国司のもとで10日以上働く労役を何といいますか。</t>
  </si>
  <si>
    <t>　雑徭</t>
  </si>
  <si>
    <t>　律令時代に、1年間､都の警備をする兵役を何といいますか。</t>
  </si>
  <si>
    <t>　衛士</t>
  </si>
  <si>
    <t>　律令時代に、3年間､北九州の警備をする兵役を何といいますか。</t>
  </si>
  <si>
    <t>　防人</t>
  </si>
  <si>
    <t>　律令時代に、地方の国ごとにおかれた役人を何といいますか。</t>
  </si>
  <si>
    <t>　国司</t>
  </si>
  <si>
    <t>　律令時代に、地方の郡ごとにおかれた役人を何といいますか。</t>
  </si>
  <si>
    <t>　郡司</t>
  </si>
  <si>
    <t>　律令時代に、九州におかれた役所を何といいますか。</t>
  </si>
  <si>
    <t>　大宰府</t>
  </si>
  <si>
    <t>　710年にできた奈良の都を何といいますか。</t>
  </si>
  <si>
    <t>　平城京</t>
  </si>
  <si>
    <t>　743年に出された､新しく開墾した土地は永久に私有地として認めるという法を何といいますか。</t>
  </si>
  <si>
    <t>　墾田永年私財法</t>
  </si>
  <si>
    <t>　奈良時代に仏教を厚く保護した天皇は誰ですか。</t>
  </si>
  <si>
    <t>　聖武天皇</t>
  </si>
  <si>
    <t>　聖武天皇は地方の国ごとに国分尼寺と何を建てましたか。</t>
  </si>
  <si>
    <t>　国分寺</t>
  </si>
  <si>
    <t>　聖武天皇か奈良に作った大仏のある寺を何といいますか。</t>
  </si>
  <si>
    <t>　東大寺</t>
  </si>
  <si>
    <t>　東大寺にある聖武天皇の宝物を収めた建物を何といいますか。</t>
  </si>
  <si>
    <t>　正倉院</t>
  </si>
  <si>
    <t>　正倉院の建て方を何造りといいますか。</t>
  </si>
  <si>
    <t>　校倉造</t>
  </si>
  <si>
    <t>　奈良時代にできた最も古い歴史書を何といいますか。</t>
  </si>
  <si>
    <t>　古事記</t>
  </si>
  <si>
    <t>　奈良時代にできた歴史書は古事記と何ですか。</t>
  </si>
  <si>
    <t>　日本書紀</t>
  </si>
  <si>
    <t>　奈良時代の地方の産物や伝説をまとめた地理書を何といいますか。</t>
  </si>
  <si>
    <t>　風土記</t>
  </si>
  <si>
    <t>　奈良時代にできた和歌集を何といいますか。</t>
  </si>
  <si>
    <t>　万葉集</t>
  </si>
  <si>
    <t>　万葉集は何という文字で書かれていましたか。</t>
  </si>
  <si>
    <t>　万葉仮名</t>
  </si>
  <si>
    <t>　貧しい農民の生活を題材とした「貧窮問答歌」の作者は誰ですか。</t>
  </si>
  <si>
    <t>　山上憶良</t>
  </si>
  <si>
    <t>　唐やヘレニズム文化の影響を受けた奈良時代のはなやかな文化を何文化といいますか。</t>
  </si>
  <si>
    <t>　天平文化</t>
  </si>
  <si>
    <t>　奈良時代に唐へ送った使いを何といいますか。</t>
  </si>
  <si>
    <t>　遣唐使</t>
  </si>
  <si>
    <t>　失明してまで日本にきた唐の僧は誰ですか。</t>
  </si>
  <si>
    <t>　鑑真</t>
  </si>
  <si>
    <t>http://ameblo.jp/masaki5656/</t>
  </si>
  <si>
    <t>ブログ</t>
  </si>
  <si>
    <t>　大化の改新でほろぼされた豪族は何氏ですか。</t>
  </si>
  <si>
    <t>　大化の改新の中心人物で後に藤原氏となったのは誰ですか。</t>
  </si>
  <si>
    <t>　大化の改新の中心人物で後に天皇となったのは誰ですか。</t>
  </si>
  <si>
    <t>　壬申の乱の後、大海人皇子は何天皇になりましたか。</t>
  </si>
  <si>
    <t>　約400万年前に南アフリカに現れた人類を何といいますか。</t>
  </si>
  <si>
    <t>　はにわ</t>
  </si>
  <si>
    <t>　弥生時代に朝鮮から伝わり、農業が始まるきっかけとなったものは何ですか。</t>
  </si>
  <si>
    <t>　シルクロード</t>
  </si>
  <si>
    <t>　イエス=キリスト</t>
  </si>
  <si>
    <t>　シャカ</t>
  </si>
  <si>
    <t>　アウストラロピテクス</t>
  </si>
  <si>
    <t>歴史用語集</t>
  </si>
  <si>
    <t>http://masaki5656.ninpou.jp/</t>
  </si>
  <si>
    <t>　佐賀県で発見された、国内最大規模の弥生時代の環濠集落のあとを何といいますか。(2世紀ごろの小国の1つと考えられています。)</t>
  </si>
  <si>
    <t>　3世紀ごろ、女王がおさめ、30ほどの小さなくにをし.たがえていたのは何というくにですか。</t>
  </si>
  <si>
    <t>　大和朝廷(大和王権･大和政権)</t>
  </si>
  <si>
    <t>　中大兄皇子は後に、何天皇になりましたか。</t>
  </si>
  <si>
    <t>●歴史用語集について</t>
  </si>
  <si>
    <t>　歴史用語集のシートで、ご希望の単元を選択してください。</t>
  </si>
  <si>
    <t>　プレテストのボタンを選択すると、答えが消えます。小テストとしてご活用ください。</t>
  </si>
  <si>
    <t>　問題数に応じた印刷設定をしていますので、単元と出題数を設定すれば、あとは印刷していただければokです。問題と解答の両方が出ます。ボタンで解答を印刷しないように指定することが可能です。</t>
  </si>
  <si>
    <r>
      <t>　収録問題数は113</t>
    </r>
    <r>
      <rPr>
        <sz val="9"/>
        <rFont val="ＭＳ Ｐゴシック"/>
        <family val="3"/>
      </rPr>
      <t>問です。出題可能数は</t>
    </r>
    <r>
      <rPr>
        <sz val="9"/>
        <rFont val="ＭＳ Ｐゴシック"/>
        <family val="3"/>
      </rPr>
      <t>50問です。出題数が50問以内の場合は、すべての問題がランダムで出ますが、50問を超えるとそれ以上は出ません。(正規版は収録問題数686問、出題可能数200問)</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</si>
</sst>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9"/>
      <name val="ＭＳ Ｐゴシック"/>
      <family val="3"/>
    </font>
    <font>
      <sz val="6"/>
      <name val="ＭＳ Ｐゴシック"/>
      <family val="3"/>
    </font>
    <font>
      <sz val="10"/>
      <name val="ＭＳ Ｐゴシック"/>
      <family val="3"/>
    </font>
    <font>
      <sz val="8"/>
      <name val="ＭＳ Ｐゴシック"/>
      <family val="3"/>
    </font>
    <font>
      <sz val="14"/>
      <name val="ＭＳ Ｐゴシック"/>
      <family val="3"/>
    </font>
    <font>
      <sz val="11"/>
      <name val="ＭＳ Ｐゴシック"/>
      <family val="3"/>
    </font>
    <font>
      <u val="single"/>
      <sz val="9"/>
      <color indexed="12"/>
      <name val="ＭＳ Ｐゴシック"/>
      <family val="3"/>
    </font>
    <font>
      <sz val="11"/>
      <name val="HG教科書体"/>
      <family val="1"/>
    </font>
    <font>
      <sz val="8"/>
      <name val="HG教科書体"/>
      <family val="1"/>
    </font>
    <font>
      <sz val="8"/>
      <name val="Century"/>
      <family val="1"/>
    </font>
    <font>
      <u val="single"/>
      <sz val="9"/>
      <color indexed="36"/>
      <name val="ＭＳ Ｐゴシック"/>
      <family val="3"/>
    </font>
    <font>
      <sz val="10"/>
      <name val="HG教科書体"/>
      <family val="1"/>
    </font>
    <font>
      <sz val="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44"/>
      <name val="ＭＳ Ｐゴシック"/>
      <family val="3"/>
    </font>
    <font>
      <sz val="8"/>
      <color indexed="44"/>
      <name val="ＭＳ Ｐゴシック"/>
      <family val="3"/>
    </font>
    <font>
      <sz val="9"/>
      <color indexed="46"/>
      <name val="ＭＳ Ｐゴシック"/>
      <family val="3"/>
    </font>
    <font>
      <sz val="8"/>
      <color indexed="46"/>
      <name val="ＭＳ Ｐゴシック"/>
      <family val="3"/>
    </font>
    <font>
      <sz val="11"/>
      <color indexed="46"/>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8" tint="0.5999600291252136"/>
      <name val="ＭＳ Ｐゴシック"/>
      <family val="3"/>
    </font>
    <font>
      <sz val="8"/>
      <color theme="8" tint="0.5999600291252136"/>
      <name val="ＭＳ Ｐゴシック"/>
      <family val="3"/>
    </font>
    <font>
      <sz val="9"/>
      <color theme="7" tint="0.5999600291252136"/>
      <name val="ＭＳ Ｐゴシック"/>
      <family val="3"/>
    </font>
    <font>
      <sz val="8"/>
      <color theme="7" tint="0.5999600291252136"/>
      <name val="ＭＳ Ｐゴシック"/>
      <family val="3"/>
    </font>
    <font>
      <sz val="11"/>
      <color theme="7" tint="0.5999600291252136"/>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8" tint="0.5999600291252136"/>
        <bgColor indexed="64"/>
      </patternFill>
    </fill>
    <fill>
      <patternFill patternType="solid">
        <fgColor theme="7" tint="0.599960029125213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0" fillId="0" borderId="0" applyNumberFormat="0" applyFill="0" applyBorder="0" applyAlignment="0" applyProtection="0"/>
    <xf numFmtId="0" fontId="52" fillId="32" borderId="0" applyNumberFormat="0" applyBorder="0" applyAlignment="0" applyProtection="0"/>
  </cellStyleXfs>
  <cellXfs count="60">
    <xf numFmtId="0" fontId="0" fillId="0" borderId="0" xfId="0" applyAlignment="1">
      <alignment vertical="center"/>
    </xf>
    <xf numFmtId="0" fontId="4" fillId="0" borderId="0" xfId="0" applyFont="1" applyFill="1" applyAlignment="1">
      <alignment vertical="top" shrinkToFit="1"/>
    </xf>
    <xf numFmtId="0" fontId="4" fillId="0" borderId="0" xfId="0" applyFont="1" applyFill="1" applyAlignment="1">
      <alignment horizontal="left" vertical="top" shrinkToFit="1"/>
    </xf>
    <xf numFmtId="0" fontId="0" fillId="0" borderId="0" xfId="0" applyFill="1" applyAlignment="1">
      <alignment vertical="center"/>
    </xf>
    <xf numFmtId="0" fontId="5" fillId="0" borderId="0" xfId="0" applyFont="1" applyFill="1" applyAlignment="1">
      <alignment vertical="top" shrinkToFit="1"/>
    </xf>
    <xf numFmtId="0" fontId="5" fillId="0" borderId="0" xfId="0" applyFont="1" applyFill="1" applyAlignment="1">
      <alignment horizontal="left" vertical="top" shrinkToFit="1"/>
    </xf>
    <xf numFmtId="0" fontId="3" fillId="0" borderId="0" xfId="0" applyFont="1" applyFill="1" applyAlignment="1">
      <alignment horizontal="left" shrinkToFit="1"/>
    </xf>
    <xf numFmtId="0" fontId="0" fillId="33" borderId="0" xfId="0" applyFont="1" applyFill="1" applyAlignment="1">
      <alignment vertical="center"/>
    </xf>
    <xf numFmtId="0" fontId="0" fillId="33" borderId="0" xfId="0" applyFont="1" applyFill="1" applyAlignment="1">
      <alignment vertical="center" wrapText="1"/>
    </xf>
    <xf numFmtId="0" fontId="0" fillId="33" borderId="0" xfId="0" applyFont="1" applyFill="1" applyBorder="1" applyAlignment="1">
      <alignment vertical="center"/>
    </xf>
    <xf numFmtId="0" fontId="0" fillId="33" borderId="0" xfId="0" applyFont="1" applyFill="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vertical="center" wrapText="1"/>
    </xf>
    <xf numFmtId="0" fontId="7" fillId="0" borderId="10" xfId="0" applyFont="1" applyFill="1" applyBorder="1" applyAlignment="1">
      <alignment vertical="top" shrinkToFit="1"/>
    </xf>
    <xf numFmtId="0" fontId="7" fillId="0" borderId="11" xfId="0" applyFont="1" applyFill="1" applyBorder="1" applyAlignment="1">
      <alignment vertical="top" shrinkToFit="1"/>
    </xf>
    <xf numFmtId="0" fontId="7" fillId="0" borderId="12" xfId="0" applyFont="1" applyFill="1" applyBorder="1" applyAlignment="1">
      <alignment vertical="top" shrinkToFit="1"/>
    </xf>
    <xf numFmtId="0" fontId="8" fillId="0" borderId="13" xfId="0" applyFont="1" applyFill="1" applyBorder="1" applyAlignment="1">
      <alignment horizontal="left" vertical="top" shrinkToFit="1"/>
    </xf>
    <xf numFmtId="0" fontId="8" fillId="0" borderId="14" xfId="0" applyFont="1" applyFill="1" applyBorder="1" applyAlignment="1">
      <alignment horizontal="left" vertical="top" shrinkToFit="1"/>
    </xf>
    <xf numFmtId="0" fontId="8" fillId="0" borderId="15" xfId="0" applyFont="1" applyFill="1" applyBorder="1" applyAlignment="1">
      <alignment horizontal="left" vertical="top" shrinkToFit="1"/>
    </xf>
    <xf numFmtId="0" fontId="8" fillId="0" borderId="10" xfId="0" applyFont="1" applyFill="1" applyBorder="1" applyAlignment="1">
      <alignment horizontal="right" vertical="top" shrinkToFit="1"/>
    </xf>
    <xf numFmtId="0" fontId="8" fillId="0" borderId="11" xfId="0" applyFont="1" applyFill="1" applyBorder="1" applyAlignment="1">
      <alignment horizontal="right" vertical="top" shrinkToFit="1"/>
    </xf>
    <xf numFmtId="0" fontId="8" fillId="0" borderId="12" xfId="0" applyFont="1" applyFill="1" applyBorder="1" applyAlignment="1">
      <alignment horizontal="right" vertical="top" shrinkToFit="1"/>
    </xf>
    <xf numFmtId="0" fontId="9" fillId="0" borderId="16" xfId="0" applyFont="1" applyFill="1" applyBorder="1" applyAlignment="1">
      <alignment horizontal="left" vertical="top" shrinkToFit="1"/>
    </xf>
    <xf numFmtId="0" fontId="9" fillId="0" borderId="17" xfId="0" applyFont="1" applyFill="1" applyBorder="1" applyAlignment="1">
      <alignment horizontal="left" vertical="top" shrinkToFit="1"/>
    </xf>
    <xf numFmtId="0" fontId="9" fillId="0" borderId="18" xfId="0" applyFont="1" applyFill="1" applyBorder="1" applyAlignment="1">
      <alignment horizontal="left" vertical="top" shrinkToFit="1"/>
    </xf>
    <xf numFmtId="0" fontId="6" fillId="33" borderId="0" xfId="43" applyFill="1" applyAlignment="1" applyProtection="1">
      <alignment vertical="center"/>
      <protection/>
    </xf>
    <xf numFmtId="0" fontId="0" fillId="34" borderId="0" xfId="0" applyFill="1" applyAlignment="1">
      <alignment vertical="center"/>
    </xf>
    <xf numFmtId="0" fontId="0" fillId="34" borderId="0" xfId="0" applyFont="1" applyFill="1" applyAlignment="1">
      <alignment vertical="center"/>
    </xf>
    <xf numFmtId="0" fontId="53" fillId="34" borderId="0" xfId="0" applyFont="1" applyFill="1" applyAlignment="1">
      <alignment vertical="center"/>
    </xf>
    <xf numFmtId="0" fontId="2" fillId="34" borderId="0" xfId="0" applyFont="1" applyFill="1" applyAlignment="1">
      <alignment vertical="top"/>
    </xf>
    <xf numFmtId="0" fontId="2" fillId="34" borderId="0" xfId="0" applyFont="1" applyFill="1" applyAlignment="1">
      <alignment vertical="center"/>
    </xf>
    <xf numFmtId="0" fontId="2" fillId="0" borderId="0" xfId="0" applyFont="1" applyFill="1" applyAlignment="1">
      <alignment vertical="top"/>
    </xf>
    <xf numFmtId="0" fontId="2" fillId="0" borderId="0" xfId="0" applyFont="1" applyFill="1" applyAlignment="1">
      <alignment vertical="center"/>
    </xf>
    <xf numFmtId="0" fontId="11" fillId="0" borderId="19" xfId="0" applyFont="1" applyFill="1" applyBorder="1" applyAlignment="1">
      <alignment horizontal="left" wrapText="1"/>
    </xf>
    <xf numFmtId="0" fontId="12" fillId="0" borderId="20" xfId="0" applyFont="1" applyFill="1" applyBorder="1" applyAlignment="1">
      <alignment horizontal="left"/>
    </xf>
    <xf numFmtId="0" fontId="11" fillId="0" borderId="16" xfId="0" applyFont="1" applyFill="1" applyBorder="1" applyAlignment="1">
      <alignment horizontal="left" wrapText="1"/>
    </xf>
    <xf numFmtId="0" fontId="12" fillId="0" borderId="13" xfId="0" applyFont="1" applyFill="1" applyBorder="1" applyAlignment="1">
      <alignment horizontal="left"/>
    </xf>
    <xf numFmtId="0" fontId="4" fillId="0" borderId="0" xfId="0" applyFont="1" applyFill="1" applyAlignment="1">
      <alignment horizontal="left" vertical="top"/>
    </xf>
    <xf numFmtId="0" fontId="0" fillId="0" borderId="0" xfId="0" applyFont="1" applyFill="1" applyAlignment="1">
      <alignment vertical="top"/>
    </xf>
    <xf numFmtId="0" fontId="6" fillId="34" borderId="0" xfId="43" applyFill="1" applyAlignment="1" applyProtection="1">
      <alignment vertical="center" wrapText="1"/>
      <protection/>
    </xf>
    <xf numFmtId="0" fontId="54" fillId="34" borderId="0" xfId="0" applyFont="1" applyFill="1" applyAlignment="1">
      <alignment vertical="center"/>
    </xf>
    <xf numFmtId="0" fontId="0" fillId="35" borderId="0" xfId="0" applyFill="1" applyAlignment="1">
      <alignment vertical="center"/>
    </xf>
    <xf numFmtId="0" fontId="3" fillId="35" borderId="0" xfId="0" applyFont="1" applyFill="1" applyAlignment="1">
      <alignment horizontal="left"/>
    </xf>
    <xf numFmtId="0" fontId="6" fillId="35" borderId="0" xfId="43" applyFill="1" applyAlignment="1" applyProtection="1">
      <alignment vertical="center" wrapText="1"/>
      <protection/>
    </xf>
    <xf numFmtId="0" fontId="2" fillId="35" borderId="0" xfId="0" applyFont="1" applyFill="1" applyAlignment="1">
      <alignment vertical="center"/>
    </xf>
    <xf numFmtId="0" fontId="2" fillId="35" borderId="0" xfId="0" applyFont="1" applyFill="1" applyAlignment="1">
      <alignment vertical="top"/>
    </xf>
    <xf numFmtId="0" fontId="0" fillId="35" borderId="0" xfId="0" applyFont="1" applyFill="1" applyAlignment="1">
      <alignment horizontal="left"/>
    </xf>
    <xf numFmtId="0" fontId="3" fillId="35" borderId="0" xfId="0" applyFont="1" applyFill="1" applyAlignment="1">
      <alignment horizontal="left" shrinkToFit="1"/>
    </xf>
    <xf numFmtId="0" fontId="5" fillId="35" borderId="0" xfId="0" applyFont="1" applyFill="1" applyAlignment="1">
      <alignment shrinkToFit="1"/>
    </xf>
    <xf numFmtId="0" fontId="5" fillId="35" borderId="0" xfId="0" applyFont="1" applyFill="1" applyAlignment="1">
      <alignment vertical="center"/>
    </xf>
    <xf numFmtId="0" fontId="55" fillId="35" borderId="0" xfId="0" applyFont="1" applyFill="1" applyAlignment="1">
      <alignment vertical="center"/>
    </xf>
    <xf numFmtId="0" fontId="0" fillId="35" borderId="0" xfId="0" applyFont="1" applyFill="1" applyAlignment="1">
      <alignment vertical="center"/>
    </xf>
    <xf numFmtId="0" fontId="0" fillId="33" borderId="0" xfId="0" applyFill="1" applyAlignment="1">
      <alignment vertical="center" wrapText="1"/>
    </xf>
    <xf numFmtId="0" fontId="56" fillId="35" borderId="0" xfId="0" applyFont="1" applyFill="1" applyAlignment="1">
      <alignment vertical="center"/>
    </xf>
    <xf numFmtId="0" fontId="55" fillId="35" borderId="0" xfId="0" applyFont="1" applyFill="1" applyAlignment="1">
      <alignment horizontal="right"/>
    </xf>
    <xf numFmtId="176" fontId="56" fillId="35" borderId="0" xfId="0" applyNumberFormat="1" applyFont="1" applyFill="1" applyAlignment="1">
      <alignment vertical="center"/>
    </xf>
    <xf numFmtId="0" fontId="57" fillId="35" borderId="0" xfId="0" applyFont="1" applyFill="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10.emf" /><Relationship Id="rId9"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2.emf" /><Relationship Id="rId3" Type="http://schemas.openxmlformats.org/officeDocument/2006/relationships/image" Target="../media/image17.emf" /><Relationship Id="rId4" Type="http://schemas.openxmlformats.org/officeDocument/2006/relationships/image" Target="../media/image5.emf" /><Relationship Id="rId5" Type="http://schemas.openxmlformats.org/officeDocument/2006/relationships/image" Target="../media/image16.emf" /><Relationship Id="rId6" Type="http://schemas.openxmlformats.org/officeDocument/2006/relationships/image" Target="../media/image15.emf" /><Relationship Id="rId7" Type="http://schemas.openxmlformats.org/officeDocument/2006/relationships/image" Target="../media/image14.emf" /><Relationship Id="rId8" Type="http://schemas.openxmlformats.org/officeDocument/2006/relationships/image" Target="../media/image13.emf" /><Relationship Id="rId9" Type="http://schemas.openxmlformats.org/officeDocument/2006/relationships/image" Target="../media/image11.emf" /><Relationship Id="rId10" Type="http://schemas.openxmlformats.org/officeDocument/2006/relationships/image" Target="../media/image20.emf" /><Relationship Id="rId11"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1</xdr:row>
      <xdr:rowOff>1076325</xdr:rowOff>
    </xdr:from>
    <xdr:to>
      <xdr:col>1</xdr:col>
      <xdr:colOff>1885950</xdr:colOff>
      <xdr:row>1</xdr:row>
      <xdr:rowOff>1285875</xdr:rowOff>
    </xdr:to>
    <xdr:pic>
      <xdr:nvPicPr>
        <xdr:cNvPr id="1" name="CheckBox1"/>
        <xdr:cNvPicPr preferRelativeResize="1">
          <a:picLocks noChangeAspect="1"/>
        </xdr:cNvPicPr>
      </xdr:nvPicPr>
      <xdr:blipFill>
        <a:blip r:embed="rId1"/>
        <a:stretch>
          <a:fillRect/>
        </a:stretch>
      </xdr:blipFill>
      <xdr:spPr>
        <a:xfrm>
          <a:off x="1285875" y="1228725"/>
          <a:ext cx="847725" cy="209550"/>
        </a:xfrm>
        <a:prstGeom prst="rect">
          <a:avLst/>
        </a:prstGeom>
        <a:noFill/>
        <a:ln w="9525" cmpd="sng">
          <a:noFill/>
        </a:ln>
      </xdr:spPr>
    </xdr:pic>
    <xdr:clientData/>
  </xdr:twoCellAnchor>
  <xdr:twoCellAnchor editAs="oneCell">
    <xdr:from>
      <xdr:col>0</xdr:col>
      <xdr:colOff>57150</xdr:colOff>
      <xdr:row>1</xdr:row>
      <xdr:rowOff>1152525</xdr:rowOff>
    </xdr:from>
    <xdr:to>
      <xdr:col>1</xdr:col>
      <xdr:colOff>952500</xdr:colOff>
      <xdr:row>1</xdr:row>
      <xdr:rowOff>1314450</xdr:rowOff>
    </xdr:to>
    <xdr:pic>
      <xdr:nvPicPr>
        <xdr:cNvPr id="2" name="OptionButton26"/>
        <xdr:cNvPicPr preferRelativeResize="1">
          <a:picLocks noChangeAspect="1"/>
        </xdr:cNvPicPr>
      </xdr:nvPicPr>
      <xdr:blipFill>
        <a:blip r:embed="rId2"/>
        <a:stretch>
          <a:fillRect/>
        </a:stretch>
      </xdr:blipFill>
      <xdr:spPr>
        <a:xfrm>
          <a:off x="57150" y="1304925"/>
          <a:ext cx="1143000" cy="161925"/>
        </a:xfrm>
        <a:prstGeom prst="rect">
          <a:avLst/>
        </a:prstGeom>
        <a:noFill/>
        <a:ln w="9525" cmpd="sng">
          <a:noFill/>
        </a:ln>
      </xdr:spPr>
    </xdr:pic>
    <xdr:clientData/>
  </xdr:twoCellAnchor>
  <xdr:twoCellAnchor editAs="oneCell">
    <xdr:from>
      <xdr:col>0</xdr:col>
      <xdr:colOff>57150</xdr:colOff>
      <xdr:row>1</xdr:row>
      <xdr:rowOff>1000125</xdr:rowOff>
    </xdr:from>
    <xdr:to>
      <xdr:col>1</xdr:col>
      <xdr:colOff>952500</xdr:colOff>
      <xdr:row>1</xdr:row>
      <xdr:rowOff>1162050</xdr:rowOff>
    </xdr:to>
    <xdr:pic>
      <xdr:nvPicPr>
        <xdr:cNvPr id="3" name="OptionButton27"/>
        <xdr:cNvPicPr preferRelativeResize="1">
          <a:picLocks noChangeAspect="1"/>
        </xdr:cNvPicPr>
      </xdr:nvPicPr>
      <xdr:blipFill>
        <a:blip r:embed="rId3"/>
        <a:stretch>
          <a:fillRect/>
        </a:stretch>
      </xdr:blipFill>
      <xdr:spPr>
        <a:xfrm>
          <a:off x="57150" y="1152525"/>
          <a:ext cx="1143000" cy="161925"/>
        </a:xfrm>
        <a:prstGeom prst="rect">
          <a:avLst/>
        </a:prstGeom>
        <a:noFill/>
        <a:ln w="9525" cmpd="sng">
          <a:noFill/>
        </a:ln>
      </xdr:spPr>
    </xdr:pic>
    <xdr:clientData/>
  </xdr:twoCellAnchor>
  <xdr:twoCellAnchor editAs="oneCell">
    <xdr:from>
      <xdr:col>0</xdr:col>
      <xdr:colOff>57150</xdr:colOff>
      <xdr:row>1</xdr:row>
      <xdr:rowOff>390525</xdr:rowOff>
    </xdr:from>
    <xdr:to>
      <xdr:col>1</xdr:col>
      <xdr:colOff>952500</xdr:colOff>
      <xdr:row>1</xdr:row>
      <xdr:rowOff>552450</xdr:rowOff>
    </xdr:to>
    <xdr:pic>
      <xdr:nvPicPr>
        <xdr:cNvPr id="4" name="OptionButton31"/>
        <xdr:cNvPicPr preferRelativeResize="1">
          <a:picLocks noChangeAspect="1"/>
        </xdr:cNvPicPr>
      </xdr:nvPicPr>
      <xdr:blipFill>
        <a:blip r:embed="rId4"/>
        <a:stretch>
          <a:fillRect/>
        </a:stretch>
      </xdr:blipFill>
      <xdr:spPr>
        <a:xfrm>
          <a:off x="57150" y="542925"/>
          <a:ext cx="1143000" cy="161925"/>
        </a:xfrm>
        <a:prstGeom prst="rect">
          <a:avLst/>
        </a:prstGeom>
        <a:noFill/>
        <a:ln w="9525" cmpd="sng">
          <a:noFill/>
        </a:ln>
      </xdr:spPr>
    </xdr:pic>
    <xdr:clientData/>
  </xdr:twoCellAnchor>
  <xdr:twoCellAnchor editAs="oneCell">
    <xdr:from>
      <xdr:col>0</xdr:col>
      <xdr:colOff>57150</xdr:colOff>
      <xdr:row>1</xdr:row>
      <xdr:rowOff>85725</xdr:rowOff>
    </xdr:from>
    <xdr:to>
      <xdr:col>1</xdr:col>
      <xdr:colOff>952500</xdr:colOff>
      <xdr:row>1</xdr:row>
      <xdr:rowOff>247650</xdr:rowOff>
    </xdr:to>
    <xdr:pic>
      <xdr:nvPicPr>
        <xdr:cNvPr id="5" name="OptionButton32"/>
        <xdr:cNvPicPr preferRelativeResize="1">
          <a:picLocks noChangeAspect="1"/>
        </xdr:cNvPicPr>
      </xdr:nvPicPr>
      <xdr:blipFill>
        <a:blip r:embed="rId5"/>
        <a:stretch>
          <a:fillRect/>
        </a:stretch>
      </xdr:blipFill>
      <xdr:spPr>
        <a:xfrm>
          <a:off x="57150" y="238125"/>
          <a:ext cx="1143000" cy="161925"/>
        </a:xfrm>
        <a:prstGeom prst="rect">
          <a:avLst/>
        </a:prstGeom>
        <a:noFill/>
        <a:ln w="9525" cmpd="sng">
          <a:noFill/>
        </a:ln>
      </xdr:spPr>
    </xdr:pic>
    <xdr:clientData/>
  </xdr:twoCellAnchor>
  <xdr:twoCellAnchor editAs="oneCell">
    <xdr:from>
      <xdr:col>0</xdr:col>
      <xdr:colOff>57150</xdr:colOff>
      <xdr:row>1</xdr:row>
      <xdr:rowOff>695325</xdr:rowOff>
    </xdr:from>
    <xdr:to>
      <xdr:col>1</xdr:col>
      <xdr:colOff>952500</xdr:colOff>
      <xdr:row>1</xdr:row>
      <xdr:rowOff>857250</xdr:rowOff>
    </xdr:to>
    <xdr:pic>
      <xdr:nvPicPr>
        <xdr:cNvPr id="6" name="OptionButton33"/>
        <xdr:cNvPicPr preferRelativeResize="1">
          <a:picLocks noChangeAspect="1"/>
        </xdr:cNvPicPr>
      </xdr:nvPicPr>
      <xdr:blipFill>
        <a:blip r:embed="rId6"/>
        <a:stretch>
          <a:fillRect/>
        </a:stretch>
      </xdr:blipFill>
      <xdr:spPr>
        <a:xfrm>
          <a:off x="57150" y="847725"/>
          <a:ext cx="1143000" cy="161925"/>
        </a:xfrm>
        <a:prstGeom prst="rect">
          <a:avLst/>
        </a:prstGeom>
        <a:noFill/>
        <a:ln w="9525" cmpd="sng">
          <a:noFill/>
        </a:ln>
      </xdr:spPr>
    </xdr:pic>
    <xdr:clientData/>
  </xdr:twoCellAnchor>
  <xdr:twoCellAnchor editAs="oneCell">
    <xdr:from>
      <xdr:col>0</xdr:col>
      <xdr:colOff>57150</xdr:colOff>
      <xdr:row>1</xdr:row>
      <xdr:rowOff>542925</xdr:rowOff>
    </xdr:from>
    <xdr:to>
      <xdr:col>1</xdr:col>
      <xdr:colOff>952500</xdr:colOff>
      <xdr:row>1</xdr:row>
      <xdr:rowOff>704850</xdr:rowOff>
    </xdr:to>
    <xdr:pic>
      <xdr:nvPicPr>
        <xdr:cNvPr id="7" name="OptionButton34"/>
        <xdr:cNvPicPr preferRelativeResize="1">
          <a:picLocks noChangeAspect="1"/>
        </xdr:cNvPicPr>
      </xdr:nvPicPr>
      <xdr:blipFill>
        <a:blip r:embed="rId7"/>
        <a:stretch>
          <a:fillRect/>
        </a:stretch>
      </xdr:blipFill>
      <xdr:spPr>
        <a:xfrm>
          <a:off x="57150" y="695325"/>
          <a:ext cx="1143000" cy="161925"/>
        </a:xfrm>
        <a:prstGeom prst="rect">
          <a:avLst/>
        </a:prstGeom>
        <a:noFill/>
        <a:ln w="9525" cmpd="sng">
          <a:noFill/>
        </a:ln>
      </xdr:spPr>
    </xdr:pic>
    <xdr:clientData/>
  </xdr:twoCellAnchor>
  <xdr:twoCellAnchor editAs="oneCell">
    <xdr:from>
      <xdr:col>0</xdr:col>
      <xdr:colOff>57150</xdr:colOff>
      <xdr:row>1</xdr:row>
      <xdr:rowOff>847725</xdr:rowOff>
    </xdr:from>
    <xdr:to>
      <xdr:col>1</xdr:col>
      <xdr:colOff>952500</xdr:colOff>
      <xdr:row>1</xdr:row>
      <xdr:rowOff>1009650</xdr:rowOff>
    </xdr:to>
    <xdr:pic>
      <xdr:nvPicPr>
        <xdr:cNvPr id="8" name="OptionButton35"/>
        <xdr:cNvPicPr preferRelativeResize="1">
          <a:picLocks noChangeAspect="1"/>
        </xdr:cNvPicPr>
      </xdr:nvPicPr>
      <xdr:blipFill>
        <a:blip r:embed="rId8"/>
        <a:stretch>
          <a:fillRect/>
        </a:stretch>
      </xdr:blipFill>
      <xdr:spPr>
        <a:xfrm>
          <a:off x="57150" y="1000125"/>
          <a:ext cx="1143000" cy="161925"/>
        </a:xfrm>
        <a:prstGeom prst="rect">
          <a:avLst/>
        </a:prstGeom>
        <a:noFill/>
        <a:ln w="9525" cmpd="sng">
          <a:noFill/>
        </a:ln>
      </xdr:spPr>
    </xdr:pic>
    <xdr:clientData/>
  </xdr:twoCellAnchor>
  <xdr:twoCellAnchor editAs="oneCell">
    <xdr:from>
      <xdr:col>0</xdr:col>
      <xdr:colOff>57150</xdr:colOff>
      <xdr:row>1</xdr:row>
      <xdr:rowOff>238125</xdr:rowOff>
    </xdr:from>
    <xdr:to>
      <xdr:col>1</xdr:col>
      <xdr:colOff>952500</xdr:colOff>
      <xdr:row>1</xdr:row>
      <xdr:rowOff>400050</xdr:rowOff>
    </xdr:to>
    <xdr:pic>
      <xdr:nvPicPr>
        <xdr:cNvPr id="9" name="OptionButton36"/>
        <xdr:cNvPicPr preferRelativeResize="1">
          <a:picLocks noChangeAspect="1"/>
        </xdr:cNvPicPr>
      </xdr:nvPicPr>
      <xdr:blipFill>
        <a:blip r:embed="rId9"/>
        <a:stretch>
          <a:fillRect/>
        </a:stretch>
      </xdr:blipFill>
      <xdr:spPr>
        <a:xfrm>
          <a:off x="57150" y="390525"/>
          <a:ext cx="114300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847725</xdr:rowOff>
    </xdr:from>
    <xdr:to>
      <xdr:col>1</xdr:col>
      <xdr:colOff>466725</xdr:colOff>
      <xdr:row>1</xdr:row>
      <xdr:rowOff>1238250</xdr:rowOff>
    </xdr:to>
    <xdr:grpSp>
      <xdr:nvGrpSpPr>
        <xdr:cNvPr id="1" name="Group 61"/>
        <xdr:cNvGrpSpPr>
          <a:grpSpLocks/>
        </xdr:cNvGrpSpPr>
      </xdr:nvGrpSpPr>
      <xdr:grpSpPr>
        <a:xfrm>
          <a:off x="28575" y="1000125"/>
          <a:ext cx="723900" cy="390525"/>
          <a:chOff x="244" y="183"/>
          <a:chExt cx="65" cy="41"/>
        </a:xfrm>
        <a:solidFill>
          <a:srgbClr val="FFFFFF"/>
        </a:solidFill>
      </xdr:grpSpPr>
      <xdr:sp>
        <xdr:nvSpPr>
          <xdr:cNvPr id="2" name="Text Box 39"/>
          <xdr:cNvSpPr txBox="1">
            <a:spLocks noChangeArrowheads="1"/>
          </xdr:cNvSpPr>
        </xdr:nvSpPr>
        <xdr:spPr>
          <a:xfrm>
            <a:off x="244" y="183"/>
            <a:ext cx="65" cy="41"/>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問題数指定</a:t>
            </a:r>
          </a:p>
        </xdr:txBody>
      </xdr:sp>
    </xdr:grpSp>
    <xdr:clientData/>
  </xdr:twoCellAnchor>
  <xdr:twoCellAnchor editAs="oneCell">
    <xdr:from>
      <xdr:col>0</xdr:col>
      <xdr:colOff>28575</xdr:colOff>
      <xdr:row>1</xdr:row>
      <xdr:rowOff>504825</xdr:rowOff>
    </xdr:from>
    <xdr:to>
      <xdr:col>1</xdr:col>
      <xdr:colOff>476250</xdr:colOff>
      <xdr:row>1</xdr:row>
      <xdr:rowOff>790575</xdr:rowOff>
    </xdr:to>
    <xdr:pic>
      <xdr:nvPicPr>
        <xdr:cNvPr id="3" name="CommandButton1"/>
        <xdr:cNvPicPr preferRelativeResize="1">
          <a:picLocks noChangeAspect="1"/>
        </xdr:cNvPicPr>
      </xdr:nvPicPr>
      <xdr:blipFill>
        <a:blip r:embed="rId1"/>
        <a:stretch>
          <a:fillRect/>
        </a:stretch>
      </xdr:blipFill>
      <xdr:spPr>
        <a:xfrm>
          <a:off x="28575" y="657225"/>
          <a:ext cx="733425" cy="285750"/>
        </a:xfrm>
        <a:prstGeom prst="rect">
          <a:avLst/>
        </a:prstGeom>
        <a:noFill/>
        <a:ln w="9525" cmpd="sng">
          <a:noFill/>
        </a:ln>
      </xdr:spPr>
    </xdr:pic>
    <xdr:clientData/>
  </xdr:twoCellAnchor>
  <xdr:twoCellAnchor editAs="oneCell">
    <xdr:from>
      <xdr:col>1</xdr:col>
      <xdr:colOff>504825</xdr:colOff>
      <xdr:row>1</xdr:row>
      <xdr:rowOff>1190625</xdr:rowOff>
    </xdr:from>
    <xdr:to>
      <xdr:col>1</xdr:col>
      <xdr:colOff>1809750</xdr:colOff>
      <xdr:row>1</xdr:row>
      <xdr:rowOff>1362075</xdr:rowOff>
    </xdr:to>
    <xdr:pic>
      <xdr:nvPicPr>
        <xdr:cNvPr id="4" name="CheckBox21"/>
        <xdr:cNvPicPr preferRelativeResize="1">
          <a:picLocks noChangeAspect="1"/>
        </xdr:cNvPicPr>
      </xdr:nvPicPr>
      <xdr:blipFill>
        <a:blip r:embed="rId2"/>
        <a:stretch>
          <a:fillRect/>
        </a:stretch>
      </xdr:blipFill>
      <xdr:spPr>
        <a:xfrm>
          <a:off x="790575" y="1343025"/>
          <a:ext cx="1304925" cy="171450"/>
        </a:xfrm>
        <a:prstGeom prst="rect">
          <a:avLst/>
        </a:prstGeom>
        <a:noFill/>
        <a:ln w="9525" cmpd="sng">
          <a:noFill/>
        </a:ln>
      </xdr:spPr>
    </xdr:pic>
    <xdr:clientData/>
  </xdr:twoCellAnchor>
  <xdr:twoCellAnchor editAs="oneCell">
    <xdr:from>
      <xdr:col>1</xdr:col>
      <xdr:colOff>504825</xdr:colOff>
      <xdr:row>1</xdr:row>
      <xdr:rowOff>1028700</xdr:rowOff>
    </xdr:from>
    <xdr:to>
      <xdr:col>1</xdr:col>
      <xdr:colOff>1809750</xdr:colOff>
      <xdr:row>1</xdr:row>
      <xdr:rowOff>1200150</xdr:rowOff>
    </xdr:to>
    <xdr:pic>
      <xdr:nvPicPr>
        <xdr:cNvPr id="5" name="CheckBox22"/>
        <xdr:cNvPicPr preferRelativeResize="1">
          <a:picLocks noChangeAspect="1"/>
        </xdr:cNvPicPr>
      </xdr:nvPicPr>
      <xdr:blipFill>
        <a:blip r:embed="rId3"/>
        <a:stretch>
          <a:fillRect/>
        </a:stretch>
      </xdr:blipFill>
      <xdr:spPr>
        <a:xfrm>
          <a:off x="790575" y="1181100"/>
          <a:ext cx="1304925" cy="171450"/>
        </a:xfrm>
        <a:prstGeom prst="rect">
          <a:avLst/>
        </a:prstGeom>
        <a:noFill/>
        <a:ln w="9525" cmpd="sng">
          <a:noFill/>
        </a:ln>
      </xdr:spPr>
    </xdr:pic>
    <xdr:clientData/>
  </xdr:twoCellAnchor>
  <xdr:twoCellAnchor editAs="oneCell">
    <xdr:from>
      <xdr:col>1</xdr:col>
      <xdr:colOff>504825</xdr:colOff>
      <xdr:row>1</xdr:row>
      <xdr:rowOff>57150</xdr:rowOff>
    </xdr:from>
    <xdr:to>
      <xdr:col>1</xdr:col>
      <xdr:colOff>1809750</xdr:colOff>
      <xdr:row>1</xdr:row>
      <xdr:rowOff>238125</xdr:rowOff>
    </xdr:to>
    <xdr:pic>
      <xdr:nvPicPr>
        <xdr:cNvPr id="6" name="CheckBox18"/>
        <xdr:cNvPicPr preferRelativeResize="1">
          <a:picLocks noChangeAspect="1"/>
        </xdr:cNvPicPr>
      </xdr:nvPicPr>
      <xdr:blipFill>
        <a:blip r:embed="rId4"/>
        <a:stretch>
          <a:fillRect/>
        </a:stretch>
      </xdr:blipFill>
      <xdr:spPr>
        <a:xfrm>
          <a:off x="790575" y="209550"/>
          <a:ext cx="1304925" cy="171450"/>
        </a:xfrm>
        <a:prstGeom prst="rect">
          <a:avLst/>
        </a:prstGeom>
        <a:noFill/>
        <a:ln w="9525" cmpd="sng">
          <a:noFill/>
        </a:ln>
      </xdr:spPr>
    </xdr:pic>
    <xdr:clientData/>
  </xdr:twoCellAnchor>
  <xdr:twoCellAnchor editAs="oneCell">
    <xdr:from>
      <xdr:col>1</xdr:col>
      <xdr:colOff>504825</xdr:colOff>
      <xdr:row>1</xdr:row>
      <xdr:rowOff>219075</xdr:rowOff>
    </xdr:from>
    <xdr:to>
      <xdr:col>1</xdr:col>
      <xdr:colOff>1809750</xdr:colOff>
      <xdr:row>1</xdr:row>
      <xdr:rowOff>390525</xdr:rowOff>
    </xdr:to>
    <xdr:pic>
      <xdr:nvPicPr>
        <xdr:cNvPr id="7" name="CheckBox19"/>
        <xdr:cNvPicPr preferRelativeResize="1">
          <a:picLocks noChangeAspect="1"/>
        </xdr:cNvPicPr>
      </xdr:nvPicPr>
      <xdr:blipFill>
        <a:blip r:embed="rId5"/>
        <a:stretch>
          <a:fillRect/>
        </a:stretch>
      </xdr:blipFill>
      <xdr:spPr>
        <a:xfrm>
          <a:off x="790575" y="371475"/>
          <a:ext cx="1304925" cy="171450"/>
        </a:xfrm>
        <a:prstGeom prst="rect">
          <a:avLst/>
        </a:prstGeom>
        <a:noFill/>
        <a:ln w="9525" cmpd="sng">
          <a:noFill/>
        </a:ln>
      </xdr:spPr>
    </xdr:pic>
    <xdr:clientData/>
  </xdr:twoCellAnchor>
  <xdr:twoCellAnchor editAs="oneCell">
    <xdr:from>
      <xdr:col>1</xdr:col>
      <xdr:colOff>504825</xdr:colOff>
      <xdr:row>1</xdr:row>
      <xdr:rowOff>381000</xdr:rowOff>
    </xdr:from>
    <xdr:to>
      <xdr:col>1</xdr:col>
      <xdr:colOff>1809750</xdr:colOff>
      <xdr:row>1</xdr:row>
      <xdr:rowOff>552450</xdr:rowOff>
    </xdr:to>
    <xdr:pic>
      <xdr:nvPicPr>
        <xdr:cNvPr id="8" name="CheckBox20"/>
        <xdr:cNvPicPr preferRelativeResize="1">
          <a:picLocks noChangeAspect="1"/>
        </xdr:cNvPicPr>
      </xdr:nvPicPr>
      <xdr:blipFill>
        <a:blip r:embed="rId6"/>
        <a:stretch>
          <a:fillRect/>
        </a:stretch>
      </xdr:blipFill>
      <xdr:spPr>
        <a:xfrm>
          <a:off x="790575" y="533400"/>
          <a:ext cx="1304925" cy="171450"/>
        </a:xfrm>
        <a:prstGeom prst="rect">
          <a:avLst/>
        </a:prstGeom>
        <a:noFill/>
        <a:ln w="9525" cmpd="sng">
          <a:noFill/>
        </a:ln>
      </xdr:spPr>
    </xdr:pic>
    <xdr:clientData/>
  </xdr:twoCellAnchor>
  <xdr:twoCellAnchor editAs="oneCell">
    <xdr:from>
      <xdr:col>1</xdr:col>
      <xdr:colOff>504825</xdr:colOff>
      <xdr:row>1</xdr:row>
      <xdr:rowOff>542925</xdr:rowOff>
    </xdr:from>
    <xdr:to>
      <xdr:col>1</xdr:col>
      <xdr:colOff>1809750</xdr:colOff>
      <xdr:row>1</xdr:row>
      <xdr:rowOff>714375</xdr:rowOff>
    </xdr:to>
    <xdr:pic>
      <xdr:nvPicPr>
        <xdr:cNvPr id="9" name="CheckBox30"/>
        <xdr:cNvPicPr preferRelativeResize="1">
          <a:picLocks noChangeAspect="1"/>
        </xdr:cNvPicPr>
      </xdr:nvPicPr>
      <xdr:blipFill>
        <a:blip r:embed="rId7"/>
        <a:stretch>
          <a:fillRect/>
        </a:stretch>
      </xdr:blipFill>
      <xdr:spPr>
        <a:xfrm>
          <a:off x="790575" y="695325"/>
          <a:ext cx="1304925" cy="171450"/>
        </a:xfrm>
        <a:prstGeom prst="rect">
          <a:avLst/>
        </a:prstGeom>
        <a:noFill/>
        <a:ln w="9525" cmpd="sng">
          <a:noFill/>
        </a:ln>
      </xdr:spPr>
    </xdr:pic>
    <xdr:clientData/>
  </xdr:twoCellAnchor>
  <xdr:twoCellAnchor editAs="oneCell">
    <xdr:from>
      <xdr:col>1</xdr:col>
      <xdr:colOff>504825</xdr:colOff>
      <xdr:row>1</xdr:row>
      <xdr:rowOff>704850</xdr:rowOff>
    </xdr:from>
    <xdr:to>
      <xdr:col>1</xdr:col>
      <xdr:colOff>1809750</xdr:colOff>
      <xdr:row>1</xdr:row>
      <xdr:rowOff>876300</xdr:rowOff>
    </xdr:to>
    <xdr:pic>
      <xdr:nvPicPr>
        <xdr:cNvPr id="10" name="CheckBox31"/>
        <xdr:cNvPicPr preferRelativeResize="1">
          <a:picLocks noChangeAspect="1"/>
        </xdr:cNvPicPr>
      </xdr:nvPicPr>
      <xdr:blipFill>
        <a:blip r:embed="rId8"/>
        <a:stretch>
          <a:fillRect/>
        </a:stretch>
      </xdr:blipFill>
      <xdr:spPr>
        <a:xfrm>
          <a:off x="790575" y="857250"/>
          <a:ext cx="1304925" cy="171450"/>
        </a:xfrm>
        <a:prstGeom prst="rect">
          <a:avLst/>
        </a:prstGeom>
        <a:noFill/>
        <a:ln w="9525" cmpd="sng">
          <a:noFill/>
        </a:ln>
      </xdr:spPr>
    </xdr:pic>
    <xdr:clientData/>
  </xdr:twoCellAnchor>
  <xdr:twoCellAnchor editAs="oneCell">
    <xdr:from>
      <xdr:col>1</xdr:col>
      <xdr:colOff>504825</xdr:colOff>
      <xdr:row>1</xdr:row>
      <xdr:rowOff>866775</xdr:rowOff>
    </xdr:from>
    <xdr:to>
      <xdr:col>1</xdr:col>
      <xdr:colOff>1809750</xdr:colOff>
      <xdr:row>1</xdr:row>
      <xdr:rowOff>1047750</xdr:rowOff>
    </xdr:to>
    <xdr:pic>
      <xdr:nvPicPr>
        <xdr:cNvPr id="11" name="CheckBox32"/>
        <xdr:cNvPicPr preferRelativeResize="1">
          <a:picLocks noChangeAspect="1"/>
        </xdr:cNvPicPr>
      </xdr:nvPicPr>
      <xdr:blipFill>
        <a:blip r:embed="rId9"/>
        <a:stretch>
          <a:fillRect/>
        </a:stretch>
      </xdr:blipFill>
      <xdr:spPr>
        <a:xfrm>
          <a:off x="790575" y="1019175"/>
          <a:ext cx="1304925" cy="171450"/>
        </a:xfrm>
        <a:prstGeom prst="rect">
          <a:avLst/>
        </a:prstGeom>
        <a:noFill/>
        <a:ln w="9525" cmpd="sng">
          <a:noFill/>
        </a:ln>
      </xdr:spPr>
    </xdr:pic>
    <xdr:clientData/>
  </xdr:twoCellAnchor>
  <xdr:twoCellAnchor>
    <xdr:from>
      <xdr:col>0</xdr:col>
      <xdr:colOff>142875</xdr:colOff>
      <xdr:row>1</xdr:row>
      <xdr:rowOff>1009650</xdr:rowOff>
    </xdr:from>
    <xdr:to>
      <xdr:col>1</xdr:col>
      <xdr:colOff>371475</xdr:colOff>
      <xdr:row>1</xdr:row>
      <xdr:rowOff>1228725</xdr:rowOff>
    </xdr:to>
    <xdr:pic>
      <xdr:nvPicPr>
        <xdr:cNvPr id="12" name="TextBox1"/>
        <xdr:cNvPicPr preferRelativeResize="1">
          <a:picLocks noChangeAspect="1"/>
        </xdr:cNvPicPr>
      </xdr:nvPicPr>
      <xdr:blipFill>
        <a:blip r:embed="rId10"/>
        <a:stretch>
          <a:fillRect/>
        </a:stretch>
      </xdr:blipFill>
      <xdr:spPr>
        <a:xfrm>
          <a:off x="142875" y="1162050"/>
          <a:ext cx="514350" cy="219075"/>
        </a:xfrm>
        <a:prstGeom prst="rect">
          <a:avLst/>
        </a:prstGeom>
        <a:noFill/>
        <a:ln w="9525" cmpd="sng">
          <a:noFill/>
        </a:ln>
      </xdr:spPr>
    </xdr:pic>
    <xdr:clientData/>
  </xdr:twoCellAnchor>
  <xdr:twoCellAnchor editAs="oneCell">
    <xdr:from>
      <xdr:col>1</xdr:col>
      <xdr:colOff>1857375</xdr:colOff>
      <xdr:row>1</xdr:row>
      <xdr:rowOff>1095375</xdr:rowOff>
    </xdr:from>
    <xdr:to>
      <xdr:col>1</xdr:col>
      <xdr:colOff>3190875</xdr:colOff>
      <xdr:row>1</xdr:row>
      <xdr:rowOff>1304925</xdr:rowOff>
    </xdr:to>
    <xdr:pic>
      <xdr:nvPicPr>
        <xdr:cNvPr id="13" name="CheckBox46"/>
        <xdr:cNvPicPr preferRelativeResize="1">
          <a:picLocks noChangeAspect="1"/>
        </xdr:cNvPicPr>
      </xdr:nvPicPr>
      <xdr:blipFill>
        <a:blip r:embed="rId11"/>
        <a:stretch>
          <a:fillRect/>
        </a:stretch>
      </xdr:blipFill>
      <xdr:spPr>
        <a:xfrm>
          <a:off x="2143125" y="1247775"/>
          <a:ext cx="13335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saki5656@gmail.com" TargetMode="External" /><Relationship Id="rId2" Type="http://schemas.openxmlformats.org/officeDocument/2006/relationships/hyperlink" Target="http://masaki5656.ninpou.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asaki5656.ninpou.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masaki5656.ninpou.jp/"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S21"/>
  <sheetViews>
    <sheetView tabSelected="1" zoomScalePageLayoutView="0" workbookViewId="0" topLeftCell="A1">
      <selection activeCell="A2" sqref="A2"/>
    </sheetView>
  </sheetViews>
  <sheetFormatPr defaultColWidth="9.33203125" defaultRowHeight="11.25"/>
  <cols>
    <col min="1" max="1" width="160.83203125" style="15" customWidth="1"/>
    <col min="2" max="16384" width="9.33203125" style="14" customWidth="1"/>
  </cols>
  <sheetData>
    <row r="1" s="7" customFormat="1" ht="11.25">
      <c r="A1" s="28" t="s">
        <v>17</v>
      </c>
    </row>
    <row r="2" s="7" customFormat="1" ht="3" customHeight="1">
      <c r="A2" s="8"/>
    </row>
    <row r="3" s="7" customFormat="1" ht="11.25">
      <c r="A3" s="8" t="s">
        <v>10</v>
      </c>
    </row>
    <row r="4" spans="1:19" s="7" customFormat="1" ht="11.25">
      <c r="A4" s="8" t="s">
        <v>11</v>
      </c>
      <c r="E4" s="9"/>
      <c r="G4" s="10"/>
      <c r="K4" s="9"/>
      <c r="L4" s="11"/>
      <c r="M4" s="12"/>
      <c r="N4" s="12"/>
      <c r="Q4" s="13"/>
      <c r="R4" s="13"/>
      <c r="S4" s="13"/>
    </row>
    <row r="5" spans="1:19" s="7" customFormat="1" ht="3.75" customHeight="1">
      <c r="A5" s="8"/>
      <c r="G5" s="10"/>
      <c r="K5" s="9"/>
      <c r="L5" s="11"/>
      <c r="M5" s="12"/>
      <c r="N5" s="12"/>
      <c r="Q5" s="13"/>
      <c r="R5" s="13"/>
      <c r="S5" s="13"/>
    </row>
    <row r="6" spans="1:19" s="7" customFormat="1" ht="11.25">
      <c r="A6" s="55" t="s">
        <v>242</v>
      </c>
      <c r="E6" s="9"/>
      <c r="G6" s="10"/>
      <c r="K6" s="9"/>
      <c r="L6" s="11"/>
      <c r="M6" s="12"/>
      <c r="N6" s="12"/>
      <c r="Q6" s="13"/>
      <c r="R6" s="13"/>
      <c r="S6" s="13"/>
    </row>
    <row r="7" spans="1:19" s="7" customFormat="1" ht="11.25">
      <c r="A7" s="55" t="s">
        <v>243</v>
      </c>
      <c r="E7" s="9"/>
      <c r="G7" s="10"/>
      <c r="K7" s="9"/>
      <c r="L7" s="11"/>
      <c r="M7" s="12"/>
      <c r="N7" s="12"/>
      <c r="Q7" s="13"/>
      <c r="R7" s="13"/>
      <c r="S7" s="13"/>
    </row>
    <row r="8" spans="1:19" s="7" customFormat="1" ht="11.25">
      <c r="A8" s="55" t="s">
        <v>244</v>
      </c>
      <c r="E8" s="9"/>
      <c r="G8" s="10"/>
      <c r="K8" s="9"/>
      <c r="L8" s="11"/>
      <c r="M8" s="12"/>
      <c r="N8" s="12"/>
      <c r="Q8" s="13"/>
      <c r="R8" s="13"/>
      <c r="S8" s="13"/>
    </row>
    <row r="9" spans="1:19" s="7" customFormat="1" ht="5.25" customHeight="1">
      <c r="A9" s="8"/>
      <c r="E9" s="9"/>
      <c r="G9" s="10"/>
      <c r="K9" s="9"/>
      <c r="L9" s="11"/>
      <c r="M9" s="12"/>
      <c r="N9" s="12"/>
      <c r="Q9" s="13"/>
      <c r="R9" s="13"/>
      <c r="S9" s="13"/>
    </row>
    <row r="10" spans="1:19" s="7" customFormat="1" ht="11.25">
      <c r="A10" s="8" t="s">
        <v>15</v>
      </c>
      <c r="E10" s="9"/>
      <c r="G10" s="10"/>
      <c r="K10" s="9"/>
      <c r="L10" s="11"/>
      <c r="M10" s="12"/>
      <c r="N10" s="12"/>
      <c r="Q10" s="13"/>
      <c r="R10" s="13"/>
      <c r="S10" s="13"/>
    </row>
    <row r="11" spans="1:19" s="7" customFormat="1" ht="22.5">
      <c r="A11" s="55" t="s">
        <v>246</v>
      </c>
      <c r="E11" s="9"/>
      <c r="G11" s="10"/>
      <c r="K11" s="9"/>
      <c r="L11" s="11"/>
      <c r="M11" s="12"/>
      <c r="N11" s="12"/>
      <c r="Q11" s="13"/>
      <c r="R11" s="13"/>
      <c r="S11" s="13"/>
    </row>
    <row r="12" spans="1:19" s="7" customFormat="1" ht="22.5">
      <c r="A12" s="55" t="s">
        <v>245</v>
      </c>
      <c r="E12" s="9"/>
      <c r="G12" s="10"/>
      <c r="K12" s="9"/>
      <c r="L12" s="11"/>
      <c r="M12" s="12"/>
      <c r="N12" s="12"/>
      <c r="Q12" s="13"/>
      <c r="R12" s="13"/>
      <c r="S12" s="13"/>
    </row>
    <row r="13" spans="1:19" s="7" customFormat="1" ht="2.25" customHeight="1">
      <c r="A13" s="8"/>
      <c r="E13" s="9"/>
      <c r="G13" s="10"/>
      <c r="K13" s="9"/>
      <c r="L13" s="11"/>
      <c r="M13" s="12"/>
      <c r="N13" s="12"/>
      <c r="Q13" s="13"/>
      <c r="R13" s="13"/>
      <c r="S13" s="13"/>
    </row>
    <row r="14" spans="1:19" s="7" customFormat="1" ht="11.25">
      <c r="A14" s="8" t="s">
        <v>12</v>
      </c>
      <c r="E14" s="9"/>
      <c r="G14" s="10"/>
      <c r="K14" s="9"/>
      <c r="L14" s="11"/>
      <c r="M14" s="12"/>
      <c r="N14" s="12"/>
      <c r="Q14" s="13"/>
      <c r="R14" s="13"/>
      <c r="S14" s="13"/>
    </row>
    <row r="15" s="7" customFormat="1" ht="11.25">
      <c r="A15" s="8" t="s">
        <v>13</v>
      </c>
    </row>
    <row r="16" s="7" customFormat="1" ht="11.25">
      <c r="A16" s="8"/>
    </row>
    <row r="17" s="7" customFormat="1" ht="11.25">
      <c r="A17" s="8" t="s">
        <v>224</v>
      </c>
    </row>
    <row r="18" s="7" customFormat="1" ht="11.25">
      <c r="A18" s="28" t="s">
        <v>223</v>
      </c>
    </row>
    <row r="19" s="7" customFormat="1" ht="4.5" customHeight="1">
      <c r="A19" s="8"/>
    </row>
    <row r="20" s="7" customFormat="1" ht="11.25">
      <c r="A20" s="8" t="s">
        <v>14</v>
      </c>
    </row>
    <row r="21" ht="13.5">
      <c r="A21" s="28" t="s">
        <v>18</v>
      </c>
    </row>
  </sheetData>
  <sheetProtection/>
  <hyperlinks>
    <hyperlink ref="A21" r:id="rId1" display="masaki5656@gmail.com"/>
    <hyperlink ref="A1" r:id="rId2" display="http://masaki5656.ninpou.jp/"/>
  </hyperlinks>
  <printOptions/>
  <pageMargins left="0.787" right="0.787" top="0.984" bottom="0.984" header="0.512" footer="0.512"/>
  <pageSetup orientation="portrait" paperSize="9" r:id="rId3"/>
</worksheet>
</file>

<file path=xl/worksheets/sheet2.xml><?xml version="1.0" encoding="utf-8"?>
<worksheet xmlns="http://schemas.openxmlformats.org/spreadsheetml/2006/main" xmlns:r="http://schemas.openxmlformats.org/officeDocument/2006/relationships">
  <sheetPr codeName="Sheet4"/>
  <dimension ref="A1:CB122"/>
  <sheetViews>
    <sheetView zoomScalePageLayoutView="0" workbookViewId="0" topLeftCell="A1">
      <selection activeCell="A1" sqref="A1"/>
    </sheetView>
  </sheetViews>
  <sheetFormatPr defaultColWidth="9.33203125" defaultRowHeight="11.25"/>
  <cols>
    <col min="1" max="1" width="4.33203125" style="33" bestFit="1" customWidth="1"/>
    <col min="2" max="2" width="74.5" style="32" customWidth="1"/>
    <col min="3" max="3" width="31.5" style="29" customWidth="1"/>
    <col min="4" max="4" width="4.66015625" style="31" customWidth="1"/>
    <col min="5" max="5" width="58.16015625" style="31" customWidth="1"/>
    <col min="6" max="6" width="9.16015625" style="31" customWidth="1"/>
    <col min="7" max="7" width="4" style="31" bestFit="1" customWidth="1"/>
    <col min="8" max="8" width="7.83203125" style="31" bestFit="1" customWidth="1"/>
    <col min="9" max="9" width="20.16015625" style="31" bestFit="1" customWidth="1"/>
    <col min="10" max="10" width="7.83203125" style="31" bestFit="1" customWidth="1"/>
    <col min="11" max="13" width="9.33203125" style="31" customWidth="1"/>
    <col min="14" max="15" width="9.33203125" style="30" customWidth="1"/>
    <col min="16" max="16384" width="9.33203125" style="29" customWidth="1"/>
  </cols>
  <sheetData>
    <row r="1" ht="12">
      <c r="B1" s="42" t="s">
        <v>237</v>
      </c>
    </row>
    <row r="2" spans="10:12" ht="105.75" customHeight="1">
      <c r="J2" s="31" t="b">
        <v>0</v>
      </c>
      <c r="K2" s="31">
        <f>COUNTA(I:I)</f>
        <v>8</v>
      </c>
      <c r="L2" s="31">
        <v>100</v>
      </c>
    </row>
    <row r="3" spans="1:11" ht="12">
      <c r="A3" s="41" t="s">
        <v>236</v>
      </c>
      <c r="B3" s="34"/>
      <c r="C3" s="3"/>
      <c r="D3" s="31">
        <f>IF(H3=TRUE,1,"")</f>
        <v>1</v>
      </c>
      <c r="E3" s="31" t="s">
        <v>229</v>
      </c>
      <c r="F3" s="31" t="s">
        <v>235</v>
      </c>
      <c r="H3" s="31" t="b">
        <v>1</v>
      </c>
      <c r="I3" s="31" t="s">
        <v>2</v>
      </c>
      <c r="J3" s="31">
        <f>COUNT(D:D)</f>
        <v>9</v>
      </c>
      <c r="K3" s="31">
        <f>COUNTA(E:E)</f>
        <v>113</v>
      </c>
    </row>
    <row r="4" spans="1:6" ht="17.25">
      <c r="A4" s="40" t="str">
        <f>VLOOKUP(TRUE,H:I,2,FALSE)</f>
        <v>人類のはじまり</v>
      </c>
      <c r="B4" s="34"/>
      <c r="C4" s="3"/>
      <c r="D4" s="31">
        <f>IF(H3=TRUE,2,"")</f>
        <v>2</v>
      </c>
      <c r="E4" s="31" t="s">
        <v>19</v>
      </c>
      <c r="F4" s="31" t="s">
        <v>20</v>
      </c>
    </row>
    <row r="5" spans="1:79" ht="27.75" customHeight="1">
      <c r="A5" s="39">
        <f>IF(J3-J5&gt;=0,J5,"")</f>
        <v>1</v>
      </c>
      <c r="B5" s="38" t="str">
        <f>IF(J3-J5&gt;=0,VLOOKUP(J5,D:F,2,FALSE),"")</f>
        <v>　約400万年前に南アフリカに現れた人類を何といいますか。</v>
      </c>
      <c r="C5" s="38" t="str">
        <f>IF(J2=TRUE,"",IF(J5-J3&gt;0,"",VLOOKUP(A5,D:F,3,FALSE)))</f>
        <v>　アウストラロピテクス</v>
      </c>
      <c r="D5" s="31">
        <f>IF(H3=TRUE,3,"")</f>
        <v>3</v>
      </c>
      <c r="E5" s="31" t="s">
        <v>21</v>
      </c>
      <c r="F5" s="31" t="s">
        <v>22</v>
      </c>
      <c r="J5" s="31">
        <v>1</v>
      </c>
      <c r="CA5" s="29" t="b">
        <v>0</v>
      </c>
    </row>
    <row r="6" spans="1:80" ht="27.75" customHeight="1">
      <c r="A6" s="39">
        <f>IF(J3-J6&gt;=0,J6,"")</f>
        <v>2</v>
      </c>
      <c r="B6" s="38" t="str">
        <f>IF(J3-J6&gt;=0,VLOOKUP(J6,D:F,2,FALSE),"")</f>
        <v>　約70～20万年前にジャワ島に現れた人類を何といいますか。</v>
      </c>
      <c r="C6" s="38" t="str">
        <f>IF(J2=TRUE,"",IF(J6-J3&gt;0,"",VLOOKUP(A6,D:F,3,FALSE)))</f>
        <v>　ジャワ原人</v>
      </c>
      <c r="D6" s="31">
        <f>IF(H3=TRUE,4,"")</f>
        <v>4</v>
      </c>
      <c r="E6" s="31" t="s">
        <v>23</v>
      </c>
      <c r="F6" s="31" t="s">
        <v>24</v>
      </c>
      <c r="J6" s="31">
        <v>2</v>
      </c>
      <c r="CB6" s="29" t="b">
        <v>0</v>
      </c>
    </row>
    <row r="7" spans="1:10" ht="27.75" customHeight="1">
      <c r="A7" s="39">
        <f>IF(J3-J7&gt;=0,J7,"")</f>
        <v>3</v>
      </c>
      <c r="B7" s="38" t="str">
        <f>IF(J3-J7&gt;=0,VLOOKUP(J7,D:F,2,FALSE),"")</f>
        <v>　約70～20万年前に中国に現れた人類を何といいますか。</v>
      </c>
      <c r="C7" s="38" t="str">
        <f>IF(J2=TRUE,"",IF(J7-J3&gt;0,"",VLOOKUP(A7,D:F,3,FALSE)))</f>
        <v>　ペキン原人</v>
      </c>
      <c r="D7" s="31">
        <f>IF(H3=TRUE,5,"")</f>
        <v>5</v>
      </c>
      <c r="E7" s="31" t="s">
        <v>25</v>
      </c>
      <c r="F7" s="31" t="s">
        <v>26</v>
      </c>
      <c r="J7" s="31">
        <v>3</v>
      </c>
    </row>
    <row r="8" spans="1:10" ht="27.75" customHeight="1">
      <c r="A8" s="39">
        <f>IF(J3-J8&gt;=0,J8,"")</f>
        <v>4</v>
      </c>
      <c r="B8" s="38" t="str">
        <f>IF(J3-J8&gt;=0,VLOOKUP(J8,D:F,2,FALSE),"")</f>
        <v>　約5万年前にヨーロッパに現れ、現在の人類の直接の祖先といわれる人類を何といいますか。</v>
      </c>
      <c r="C8" s="38" t="str">
        <f>IF(J2=TRUE,"",IF(J8-J3&gt;0,"",VLOOKUP(A8,D:F,3,FALSE)))</f>
        <v>　クロマニョン人</v>
      </c>
      <c r="D8" s="31">
        <f>IF(H3=TRUE,6,"")</f>
        <v>6</v>
      </c>
      <c r="E8" s="31" t="s">
        <v>27</v>
      </c>
      <c r="F8" s="31" t="s">
        <v>28</v>
      </c>
      <c r="J8" s="31">
        <v>4</v>
      </c>
    </row>
    <row r="9" spans="1:10" ht="27.75" customHeight="1">
      <c r="A9" s="39">
        <f>IF(J3-J9&gt;=0,J9,"")</f>
        <v>5</v>
      </c>
      <c r="B9" s="38" t="str">
        <f>IF(J3-J9&gt;=0,VLOOKUP(J9,D:F,2,FALSE),"")</f>
        <v>　アウストラロピテクス・ジャワ原人・ペキン原人・クロマニョン人らがいた時代を何といいますか。</v>
      </c>
      <c r="C9" s="38" t="str">
        <f>IF(J2=TRUE,"",IF(J9-J3&gt;0,"",VLOOKUP(A9,D:F,3,FALSE)))</f>
        <v>　旧石器時代</v>
      </c>
      <c r="D9" s="31">
        <f>IF(H3=TRUE,7,"")</f>
        <v>7</v>
      </c>
      <c r="E9" s="31" t="s">
        <v>29</v>
      </c>
      <c r="F9" s="31" t="s">
        <v>30</v>
      </c>
      <c r="J9" s="31">
        <v>5</v>
      </c>
    </row>
    <row r="10" spans="1:10" ht="27.75" customHeight="1">
      <c r="A10" s="39">
        <f>IF(J3-J10&gt;=0,J10,"")</f>
        <v>6</v>
      </c>
      <c r="B10" s="38" t="str">
        <f>IF(J3-J10&gt;=0,VLOOKUP(J10,D:F,2,FALSE),"")</f>
        <v>　旧石器時代に人類使っていた石器を何といいますか。</v>
      </c>
      <c r="C10" s="38" t="str">
        <f>IF(J2=TRUE,"",IF(J10-J3&gt;0,"",VLOOKUP(A10,D:F,3,FALSE)))</f>
        <v>　打製石器</v>
      </c>
      <c r="D10" s="31">
        <f>IF(H3=TRUE,8,"")</f>
        <v>8</v>
      </c>
      <c r="E10" s="31" t="s">
        <v>31</v>
      </c>
      <c r="F10" s="31" t="s">
        <v>32</v>
      </c>
      <c r="J10" s="31">
        <v>6</v>
      </c>
    </row>
    <row r="11" spans="1:10" ht="27.75" customHeight="1">
      <c r="A11" s="39">
        <f>IF(J3-J11&gt;=0,J11,"")</f>
        <v>7</v>
      </c>
      <c r="B11" s="38" t="str">
        <f>IF(J3-J11&gt;=0,VLOOKUP(J11,D:F,2,FALSE),"")</f>
        <v>　旧石器時代の後、約1万年前から始まった時代を何といいますか。</v>
      </c>
      <c r="C11" s="38" t="str">
        <f>IF(J2=TRUE,"",IF(J11-J3&gt;0,"",VLOOKUP(A11,D:F,3,FALSE)))</f>
        <v>　新石器時代</v>
      </c>
      <c r="D11" s="31">
        <f>IF(H3=TRUE,9,"")</f>
        <v>9</v>
      </c>
      <c r="E11" s="31" t="s">
        <v>33</v>
      </c>
      <c r="F11" s="31" t="s">
        <v>34</v>
      </c>
      <c r="J11" s="31">
        <v>7</v>
      </c>
    </row>
    <row r="12" spans="1:10" ht="27.75" customHeight="1">
      <c r="A12" s="39">
        <f>IF(J3-J12&gt;=0,J12,"")</f>
        <v>8</v>
      </c>
      <c r="B12" s="38" t="str">
        <f>IF(J3-J12&gt;=0,VLOOKUP(J12,D:F,2,FALSE),"")</f>
        <v>　新石器時代に人類が使っていた石器を何といいますか。</v>
      </c>
      <c r="C12" s="38" t="str">
        <f>IF(J2=TRUE,"",IF(J12-J3&gt;0,"",VLOOKUP(A12,D:F,3,FALSE)))</f>
        <v>　磨製石器</v>
      </c>
      <c r="J12" s="31">
        <v>8</v>
      </c>
    </row>
    <row r="13" spans="1:10" ht="27.75" customHeight="1">
      <c r="A13" s="39">
        <f>IF(J3-J13&gt;=0,J13,"")</f>
        <v>9</v>
      </c>
      <c r="B13" s="38" t="str">
        <f>IF(J3-J13&gt;=0,VLOOKUP(J13,D:F,2,FALSE),"")</f>
        <v>　人類が他の動物と大きく違う点を4つ答えてください。</v>
      </c>
      <c r="C13" s="38" t="str">
        <f>IF(J2=TRUE,"",IF(J13-J3&gt;0,"",VLOOKUP(A13,D:F,3,FALSE)))</f>
        <v>　直立歩行する・道具を使う・火を使う・言葉を使う</v>
      </c>
      <c r="D13" s="31">
        <f>IF(H13=TRUE,1,"")</f>
      </c>
      <c r="E13" s="31" t="s">
        <v>35</v>
      </c>
      <c r="F13" s="31" t="s">
        <v>36</v>
      </c>
      <c r="H13" s="31" t="b">
        <v>0</v>
      </c>
      <c r="I13" s="31" t="s">
        <v>3</v>
      </c>
      <c r="J13" s="31">
        <v>9</v>
      </c>
    </row>
    <row r="14" spans="1:10" ht="27.75" customHeight="1">
      <c r="A14" s="39">
        <f>IF(J3-J14&gt;=0,J14,"")</f>
      </c>
      <c r="B14" s="38">
        <f>IF(J3-J14&gt;=0,VLOOKUP(J14,D:F,2,FALSE),"")</f>
      </c>
      <c r="C14" s="38">
        <f>IF(J2=TRUE,"",IF(J14-J3&gt;0,"",VLOOKUP(A14,D:F,3,FALSE)))</f>
      </c>
      <c r="D14" s="31">
        <f>IF(H13=TRUE,2,"")</f>
      </c>
      <c r="E14" s="31" t="s">
        <v>37</v>
      </c>
      <c r="F14" s="31" t="s">
        <v>38</v>
      </c>
      <c r="J14" s="31">
        <v>10</v>
      </c>
    </row>
    <row r="15" spans="1:10" ht="27.75" customHeight="1">
      <c r="A15" s="39">
        <f>IF(J3-J15&gt;=0,J15,"")</f>
      </c>
      <c r="B15" s="38">
        <f>IF(J3-J15&gt;=0,VLOOKUP(J15,D:F,2,FALSE),"")</f>
      </c>
      <c r="C15" s="38">
        <f>IF(J2=TRUE,"",IF(J15-J3&gt;0,"",VLOOKUP(A15,D:F,3,FALSE)))</f>
      </c>
      <c r="D15" s="31">
        <f>IF(H13=TRUE,3,"")</f>
      </c>
      <c r="E15" s="31" t="s">
        <v>39</v>
      </c>
      <c r="F15" s="31" t="s">
        <v>40</v>
      </c>
      <c r="J15" s="31">
        <v>11</v>
      </c>
    </row>
    <row r="16" spans="1:10" ht="27.75" customHeight="1">
      <c r="A16" s="39">
        <f>IF(J3-J16&gt;=0,J16,"")</f>
      </c>
      <c r="B16" s="38">
        <f>IF(J3-J16&gt;=0,VLOOKUP(J16,D:F,2,FALSE),"")</f>
      </c>
      <c r="C16" s="38">
        <f>IF(J2=TRUE,"",IF(J16-J3&gt;0,"",VLOOKUP(A16,D:F,3,FALSE)))</f>
      </c>
      <c r="D16" s="31">
        <f>IF(H13=TRUE,4,"")</f>
      </c>
      <c r="E16" s="31" t="s">
        <v>41</v>
      </c>
      <c r="F16" s="31" t="s">
        <v>42</v>
      </c>
      <c r="J16" s="31">
        <v>12</v>
      </c>
    </row>
    <row r="17" spans="1:10" s="29" customFormat="1" ht="27.75" customHeight="1">
      <c r="A17" s="39">
        <f>IF(J3-J17&gt;=0,J17,"")</f>
      </c>
      <c r="B17" s="38">
        <f>IF(J3-J17&gt;=0,VLOOKUP(J17,D:F,2,FALSE),"")</f>
      </c>
      <c r="C17" s="38">
        <f>IF(J2=TRUE,"",IF(J17-J3&gt;0,"",VLOOKUP(A17,D:F,3,FALSE)))</f>
      </c>
      <c r="D17" s="31">
        <f>IF(H13=TRUE,5,"")</f>
      </c>
      <c r="E17" s="31" t="s">
        <v>43</v>
      </c>
      <c r="F17" s="31" t="s">
        <v>44</v>
      </c>
      <c r="G17" s="31"/>
      <c r="H17" s="31"/>
      <c r="I17" s="31"/>
      <c r="J17" s="31">
        <v>13</v>
      </c>
    </row>
    <row r="18" spans="1:10" s="29" customFormat="1" ht="27.75" customHeight="1">
      <c r="A18" s="39">
        <f>IF(J3-J18&gt;=0,J18,"")</f>
      </c>
      <c r="B18" s="38">
        <f>IF(J3-J18&gt;=0,VLOOKUP(J18,D:F,2,FALSE),"")</f>
      </c>
      <c r="C18" s="38">
        <f>IF(J2=TRUE,"",IF(J18-J3&gt;0,"",VLOOKUP(A18,D:F,3,FALSE)))</f>
      </c>
      <c r="D18" s="31">
        <f>IF(H13=TRUE,6,"")</f>
      </c>
      <c r="E18" s="31" t="s">
        <v>45</v>
      </c>
      <c r="F18" s="31" t="s">
        <v>46</v>
      </c>
      <c r="G18" s="31"/>
      <c r="H18" s="31"/>
      <c r="I18" s="31"/>
      <c r="J18" s="31">
        <v>14</v>
      </c>
    </row>
    <row r="19" spans="1:10" s="29" customFormat="1" ht="27.75" customHeight="1">
      <c r="A19" s="39">
        <f>IF(J3-J19&gt;=0,J19,"")</f>
      </c>
      <c r="B19" s="38">
        <f>IF(J3-J19&gt;=0,VLOOKUP(J19,D:F,2,FALSE),"")</f>
      </c>
      <c r="C19" s="38">
        <f>IF(J2=TRUE,"",IF(J19-J3&gt;0,"",VLOOKUP(A19,D:F,3,FALSE)))</f>
      </c>
      <c r="D19" s="31">
        <f>IF(H13=TRUE,7,"")</f>
      </c>
      <c r="E19" s="31" t="s">
        <v>47</v>
      </c>
      <c r="F19" s="31" t="s">
        <v>234</v>
      </c>
      <c r="G19" s="31"/>
      <c r="H19" s="31"/>
      <c r="I19" s="31"/>
      <c r="J19" s="31">
        <v>15</v>
      </c>
    </row>
    <row r="20" spans="1:10" s="29" customFormat="1" ht="27.75" customHeight="1">
      <c r="A20" s="39">
        <f>IF(J3-J20&gt;=0,J20,"")</f>
      </c>
      <c r="B20" s="38">
        <f>IF(J3-J20&gt;=0,VLOOKUP(J20,D:F,2,FALSE),"")</f>
      </c>
      <c r="C20" s="38">
        <f>IF(J2=TRUE,"",IF(J20-J3&gt;0,"",VLOOKUP(A20,D:F,3,FALSE)))</f>
      </c>
      <c r="D20" s="31">
        <f>IF(H13=TRUE,8,"")</f>
      </c>
      <c r="E20" s="31" t="s">
        <v>48</v>
      </c>
      <c r="F20" s="31" t="s">
        <v>49</v>
      </c>
      <c r="G20" s="31"/>
      <c r="H20" s="31"/>
      <c r="I20" s="31"/>
      <c r="J20" s="31">
        <v>16</v>
      </c>
    </row>
    <row r="21" spans="1:10" s="29" customFormat="1" ht="27.75" customHeight="1">
      <c r="A21" s="39">
        <f>IF(J3-J21&gt;=0,J21,"")</f>
      </c>
      <c r="B21" s="38">
        <f>IF(J3-J21&gt;=0,VLOOKUP(J21,D:F,2,FALSE),"")</f>
      </c>
      <c r="C21" s="38">
        <f>IF(J2=TRUE,"",IF(J21-J3&gt;0,"",VLOOKUP(A21,D:F,3,FALSE)))</f>
      </c>
      <c r="D21" s="31">
        <f>IF(H13=TRUE,9,"")</f>
      </c>
      <c r="E21" s="31" t="s">
        <v>50</v>
      </c>
      <c r="F21" s="31" t="s">
        <v>51</v>
      </c>
      <c r="G21" s="31"/>
      <c r="H21" s="31"/>
      <c r="I21" s="31"/>
      <c r="J21" s="31">
        <v>17</v>
      </c>
    </row>
    <row r="22" spans="1:10" s="29" customFormat="1" ht="27.75" customHeight="1">
      <c r="A22" s="39">
        <f>IF(J3-J22&gt;=0,J22,"")</f>
      </c>
      <c r="B22" s="38">
        <f>IF(J3-J22&gt;=0,VLOOKUP(J22,D:F,2,FALSE),"")</f>
      </c>
      <c r="C22" s="38">
        <f>IF(J2=TRUE,"",IF(J22-J3&gt;0,"",VLOOKUP(A22,D:F,3,FALSE)))</f>
      </c>
      <c r="D22" s="31">
        <f>IF(H13=TRUE,10,"")</f>
      </c>
      <c r="E22" s="31" t="s">
        <v>52</v>
      </c>
      <c r="F22" s="31" t="s">
        <v>53</v>
      </c>
      <c r="G22" s="31"/>
      <c r="H22" s="31"/>
      <c r="I22" s="31"/>
      <c r="J22" s="31">
        <v>18</v>
      </c>
    </row>
    <row r="23" spans="1:10" s="29" customFormat="1" ht="27.75" customHeight="1">
      <c r="A23" s="39">
        <f>IF(J3-J23&gt;=0,J23,"")</f>
      </c>
      <c r="B23" s="38">
        <f>IF(J3-J23&gt;=0,VLOOKUP(J23,D:F,2,FALSE),"")</f>
      </c>
      <c r="C23" s="38">
        <f>IF(J2=TRUE,"",IF(J23-J3&gt;0,"",VLOOKUP(A23,D:F,3,FALSE)))</f>
      </c>
      <c r="D23" s="31">
        <f>IF(H13=TRUE,11,"")</f>
      </c>
      <c r="E23" s="31" t="s">
        <v>54</v>
      </c>
      <c r="F23" s="31" t="s">
        <v>233</v>
      </c>
      <c r="G23" s="31"/>
      <c r="H23" s="31"/>
      <c r="I23" s="31"/>
      <c r="J23" s="31">
        <v>19</v>
      </c>
    </row>
    <row r="24" spans="1:10" s="29" customFormat="1" ht="27.75" customHeight="1">
      <c r="A24" s="39">
        <f>IF(J3-J24&gt;=0,J24,"")</f>
      </c>
      <c r="B24" s="38">
        <f>IF(J3-J24&gt;=0,VLOOKUP(J24,D:F,2,FALSE),"")</f>
      </c>
      <c r="C24" s="38">
        <f>IF(J2=TRUE,"",IF(J24-J3&gt;0,"",VLOOKUP(A24,D:F,3,FALSE)))</f>
      </c>
      <c r="D24" s="43"/>
      <c r="E24" s="31"/>
      <c r="F24" s="31"/>
      <c r="G24" s="31"/>
      <c r="H24" s="31"/>
      <c r="I24" s="31"/>
      <c r="J24" s="31">
        <v>20</v>
      </c>
    </row>
    <row r="25" spans="1:10" s="29" customFormat="1" ht="27.75" customHeight="1">
      <c r="A25" s="39">
        <f>IF(J3-J25&gt;=0,J25,"")</f>
      </c>
      <c r="B25" s="38">
        <f>IF(J3-J25&gt;=0,VLOOKUP(J25,D:F,2,FALSE),"")</f>
      </c>
      <c r="C25" s="38">
        <f>IF(J2=TRUE,"",IF(J25-J3&gt;0,"",VLOOKUP(A25,D:F,3,FALSE)))</f>
      </c>
      <c r="D25" s="31">
        <f>IF(H25=TRUE,1,"")</f>
      </c>
      <c r="E25" s="31" t="s">
        <v>55</v>
      </c>
      <c r="F25" s="31" t="s">
        <v>56</v>
      </c>
      <c r="G25" s="31"/>
      <c r="H25" s="31" t="b">
        <v>0</v>
      </c>
      <c r="I25" s="31" t="s">
        <v>4</v>
      </c>
      <c r="J25" s="31">
        <v>21</v>
      </c>
    </row>
    <row r="26" spans="1:10" s="29" customFormat="1" ht="27.75" customHeight="1">
      <c r="A26" s="39">
        <f>IF(J3-J26&gt;=0,J26,"")</f>
      </c>
      <c r="B26" s="38">
        <f>IF(J3-J26&gt;=0,VLOOKUP(J26,D:F,2,FALSE),"")</f>
      </c>
      <c r="C26" s="38">
        <f>IF(J2=TRUE,"",IF(J26-J3&gt;0,"",VLOOKUP(A26,D:F,3,FALSE)))</f>
      </c>
      <c r="D26" s="31">
        <f>IF(H25=TRUE,2,"")</f>
      </c>
      <c r="E26" s="31" t="s">
        <v>57</v>
      </c>
      <c r="F26" s="31" t="s">
        <v>58</v>
      </c>
      <c r="G26" s="31"/>
      <c r="H26" s="31"/>
      <c r="I26" s="31"/>
      <c r="J26" s="31">
        <v>22</v>
      </c>
    </row>
    <row r="27" spans="1:10" s="29" customFormat="1" ht="27.75" customHeight="1">
      <c r="A27" s="39">
        <f>IF(J3-J27&gt;=0,J27,"")</f>
      </c>
      <c r="B27" s="38">
        <f>IF(J3-J27&gt;=0,VLOOKUP(J27,D:F,2,FALSE),"")</f>
      </c>
      <c r="C27" s="38">
        <f>IF(J2=TRUE,"",IF(J27-J3&gt;0,"",VLOOKUP(A27,D:F,3,FALSE)))</f>
      </c>
      <c r="D27" s="31">
        <f>IF(H25=TRUE,3,"")</f>
      </c>
      <c r="E27" s="31" t="s">
        <v>59</v>
      </c>
      <c r="F27" s="31" t="s">
        <v>60</v>
      </c>
      <c r="G27" s="31"/>
      <c r="H27" s="31"/>
      <c r="I27" s="31"/>
      <c r="J27" s="31">
        <v>23</v>
      </c>
    </row>
    <row r="28" spans="1:10" s="29" customFormat="1" ht="27.75" customHeight="1">
      <c r="A28" s="39">
        <f>IF(J3-J28&gt;=0,J28,"")</f>
      </c>
      <c r="B28" s="38">
        <f>IF(J3-J28&gt;=0,VLOOKUP(J28,D:F,2,FALSE),"")</f>
      </c>
      <c r="C28" s="38">
        <f>IF(J2=TRUE,"",IF(J28-J3&gt;0,"",VLOOKUP(A28,D:F,3,FALSE)))</f>
      </c>
      <c r="D28" s="31">
        <f>IF(H25=TRUE,4,"")</f>
      </c>
      <c r="E28" s="31" t="s">
        <v>61</v>
      </c>
      <c r="F28" s="31" t="s">
        <v>62</v>
      </c>
      <c r="G28" s="31"/>
      <c r="H28" s="31"/>
      <c r="I28" s="31"/>
      <c r="J28" s="31">
        <v>24</v>
      </c>
    </row>
    <row r="29" spans="1:10" s="29" customFormat="1" ht="27.75" customHeight="1">
      <c r="A29" s="37">
        <f>IF(J3-J29&gt;=0,J29,"")</f>
      </c>
      <c r="B29" s="36">
        <f>IF(J3-J29&gt;=0,VLOOKUP(J29,D:F,2,FALSE),"")</f>
      </c>
      <c r="C29" s="36">
        <f>IF(J2=TRUE,"",IF(J29-J3&gt;0,"",VLOOKUP(A29,D:F,3,FALSE)))</f>
      </c>
      <c r="D29" s="31">
        <f>IF(H25=TRUE,5,"")</f>
      </c>
      <c r="E29" s="31" t="s">
        <v>63</v>
      </c>
      <c r="F29" s="31" t="s">
        <v>64</v>
      </c>
      <c r="G29" s="31"/>
      <c r="H29" s="31"/>
      <c r="I29" s="31"/>
      <c r="J29" s="31">
        <v>25</v>
      </c>
    </row>
    <row r="30" spans="1:10" s="29" customFormat="1" ht="14.25" customHeight="1">
      <c r="A30" s="35"/>
      <c r="B30" s="34"/>
      <c r="C30" s="3"/>
      <c r="D30" s="31">
        <f>IF(H25=TRUE,6,"")</f>
      </c>
      <c r="E30" s="31" t="s">
        <v>65</v>
      </c>
      <c r="F30" s="31" t="s">
        <v>66</v>
      </c>
      <c r="G30" s="31"/>
      <c r="H30" s="31"/>
      <c r="I30" s="31"/>
      <c r="J30" s="31"/>
    </row>
    <row r="31" spans="1:10" s="29" customFormat="1" ht="14.25" customHeight="1">
      <c r="A31" s="33"/>
      <c r="B31" s="32"/>
      <c r="D31" s="31">
        <f>IF(H25=TRUE,7,"")</f>
      </c>
      <c r="E31" s="31" t="s">
        <v>67</v>
      </c>
      <c r="F31" s="31" t="s">
        <v>68</v>
      </c>
      <c r="G31" s="31"/>
      <c r="H31" s="31"/>
      <c r="I31" s="31"/>
      <c r="J31" s="31"/>
    </row>
    <row r="32" spans="1:10" s="29" customFormat="1" ht="14.25" customHeight="1">
      <c r="A32" s="33"/>
      <c r="B32" s="32"/>
      <c r="D32" s="31">
        <f>IF(H25=TRUE,8,"")</f>
      </c>
      <c r="E32" s="31" t="s">
        <v>69</v>
      </c>
      <c r="F32" s="31" t="s">
        <v>70</v>
      </c>
      <c r="G32" s="31"/>
      <c r="H32" s="31"/>
      <c r="I32" s="31"/>
      <c r="J32" s="31"/>
    </row>
    <row r="33" spans="4:9" s="29" customFormat="1" ht="14.25" customHeight="1">
      <c r="D33" s="31">
        <f>IF(H25=TRUE,9,"")</f>
      </c>
      <c r="E33" s="31" t="s">
        <v>71</v>
      </c>
      <c r="F33" s="31" t="s">
        <v>72</v>
      </c>
      <c r="G33" s="31"/>
      <c r="H33" s="31"/>
      <c r="I33" s="31"/>
    </row>
    <row r="34" spans="4:9" s="29" customFormat="1" ht="14.25" customHeight="1">
      <c r="D34" s="31">
        <f>IF(H25=TRUE,10,"")</f>
      </c>
      <c r="E34" s="31" t="s">
        <v>73</v>
      </c>
      <c r="F34" s="31" t="s">
        <v>232</v>
      </c>
      <c r="G34" s="31"/>
      <c r="H34" s="31"/>
      <c r="I34" s="31"/>
    </row>
    <row r="35" spans="4:9" s="29" customFormat="1" ht="14.25" customHeight="1">
      <c r="D35" s="31">
        <f>IF(H25=TRUE,11,"")</f>
      </c>
      <c r="E35" s="31" t="s">
        <v>74</v>
      </c>
      <c r="F35" s="31" t="s">
        <v>51</v>
      </c>
      <c r="G35" s="31"/>
      <c r="H35" s="31"/>
      <c r="I35" s="31"/>
    </row>
    <row r="36" spans="4:9" s="29" customFormat="1" ht="14.25" customHeight="1">
      <c r="D36" s="31">
        <f>IF(H25=TRUE,12,"")</f>
      </c>
      <c r="E36" s="31" t="s">
        <v>75</v>
      </c>
      <c r="F36" s="31" t="s">
        <v>76</v>
      </c>
      <c r="G36" s="31"/>
      <c r="H36" s="31"/>
      <c r="I36" s="31"/>
    </row>
    <row r="37" spans="4:9" s="29" customFormat="1" ht="14.25" customHeight="1">
      <c r="D37" s="31"/>
      <c r="E37" s="31"/>
      <c r="F37" s="31"/>
      <c r="G37" s="31"/>
      <c r="H37" s="31"/>
      <c r="I37" s="31"/>
    </row>
    <row r="38" spans="4:9" s="29" customFormat="1" ht="14.25" customHeight="1">
      <c r="D38" s="31">
        <f>IF(H38=TRUE,1,"")</f>
      </c>
      <c r="E38" s="31" t="s">
        <v>77</v>
      </c>
      <c r="F38" s="31" t="s">
        <v>26</v>
      </c>
      <c r="G38" s="31"/>
      <c r="H38" s="31" t="b">
        <v>0</v>
      </c>
      <c r="I38" s="31" t="s">
        <v>5</v>
      </c>
    </row>
    <row r="39" spans="4:9" s="29" customFormat="1" ht="14.25" customHeight="1">
      <c r="D39" s="31">
        <f>IF(H38=TRUE,2,"")</f>
      </c>
      <c r="E39" s="31" t="s">
        <v>78</v>
      </c>
      <c r="F39" s="31" t="s">
        <v>28</v>
      </c>
      <c r="G39" s="31"/>
      <c r="H39" s="31"/>
      <c r="I39" s="31"/>
    </row>
    <row r="40" spans="4:9" s="29" customFormat="1" ht="14.25" customHeight="1">
      <c r="D40" s="31">
        <f>IF(H38=TRUE,3,"")</f>
      </c>
      <c r="E40" s="31" t="s">
        <v>79</v>
      </c>
      <c r="F40" s="31" t="s">
        <v>80</v>
      </c>
      <c r="G40" s="31"/>
      <c r="H40" s="31"/>
      <c r="I40" s="31"/>
    </row>
    <row r="41" spans="4:9" s="29" customFormat="1" ht="14.25" customHeight="1">
      <c r="D41" s="31">
        <f>IF(H38=TRUE,4,"")</f>
      </c>
      <c r="E41" s="31" t="s">
        <v>81</v>
      </c>
      <c r="F41" s="31" t="s">
        <v>82</v>
      </c>
      <c r="G41" s="31"/>
      <c r="H41" s="31"/>
      <c r="I41" s="31"/>
    </row>
    <row r="42" spans="4:9" s="29" customFormat="1" ht="14.25" customHeight="1">
      <c r="D42" s="31">
        <f>IF(H38=TRUE,5,"")</f>
      </c>
      <c r="E42" s="31" t="s">
        <v>83</v>
      </c>
      <c r="F42" s="31" t="s">
        <v>84</v>
      </c>
      <c r="G42" s="31"/>
      <c r="H42" s="31"/>
      <c r="I42" s="31"/>
    </row>
    <row r="43" spans="4:9" s="29" customFormat="1" ht="14.25" customHeight="1">
      <c r="D43" s="31">
        <f>IF(H38=TRUE,6,"")</f>
      </c>
      <c r="E43" s="31" t="s">
        <v>85</v>
      </c>
      <c r="F43" s="31" t="s">
        <v>86</v>
      </c>
      <c r="G43" s="31"/>
      <c r="H43" s="31"/>
      <c r="I43" s="31"/>
    </row>
    <row r="44" spans="4:9" s="29" customFormat="1" ht="14.25" customHeight="1">
      <c r="D44" s="31">
        <f>IF(H38=TRUE,7,"")</f>
      </c>
      <c r="E44" s="31" t="s">
        <v>87</v>
      </c>
      <c r="F44" s="31" t="s">
        <v>88</v>
      </c>
      <c r="G44" s="31"/>
      <c r="H44" s="31"/>
      <c r="I44" s="31"/>
    </row>
    <row r="45" spans="4:9" s="29" customFormat="1" ht="11.25">
      <c r="D45" s="31">
        <f>IF(H38=TRUE,8,"")</f>
      </c>
      <c r="E45" s="31" t="s">
        <v>89</v>
      </c>
      <c r="F45" s="31" t="s">
        <v>90</v>
      </c>
      <c r="G45" s="31"/>
      <c r="H45" s="31"/>
      <c r="I45" s="31"/>
    </row>
    <row r="46" spans="4:9" s="29" customFormat="1" ht="11.25">
      <c r="D46" s="31">
        <f>IF(H38=TRUE,9,"")</f>
      </c>
      <c r="E46" s="31" t="s">
        <v>91</v>
      </c>
      <c r="F46" s="31" t="s">
        <v>92</v>
      </c>
      <c r="G46" s="31"/>
      <c r="H46" s="31"/>
      <c r="I46" s="31"/>
    </row>
    <row r="47" spans="4:9" s="29" customFormat="1" ht="11.25">
      <c r="D47" s="31">
        <f>IF(H38=TRUE,10,"")</f>
      </c>
      <c r="E47" s="31" t="s">
        <v>93</v>
      </c>
      <c r="F47" s="31" t="s">
        <v>94</v>
      </c>
      <c r="G47" s="31"/>
      <c r="H47" s="31"/>
      <c r="I47" s="31"/>
    </row>
    <row r="48" spans="4:9" s="29" customFormat="1" ht="11.25">
      <c r="D48" s="31">
        <f>IF(H38=TRUE,11,"")</f>
      </c>
      <c r="E48" s="31" t="s">
        <v>95</v>
      </c>
      <c r="F48" s="31" t="s">
        <v>96</v>
      </c>
      <c r="G48" s="31"/>
      <c r="H48" s="31"/>
      <c r="I48" s="31"/>
    </row>
    <row r="49" spans="4:9" s="29" customFormat="1" ht="11.25">
      <c r="D49" s="31">
        <f>IF(H38=TRUE,12,"")</f>
      </c>
      <c r="E49" s="31" t="s">
        <v>231</v>
      </c>
      <c r="F49" s="31" t="s">
        <v>97</v>
      </c>
      <c r="G49" s="31"/>
      <c r="H49" s="31"/>
      <c r="I49" s="31"/>
    </row>
    <row r="50" spans="4:9" s="29" customFormat="1" ht="11.25">
      <c r="D50" s="31">
        <f>IF(H38=TRUE,13,"")</f>
      </c>
      <c r="E50" s="31" t="s">
        <v>98</v>
      </c>
      <c r="F50" s="31" t="s">
        <v>99</v>
      </c>
      <c r="G50" s="31"/>
      <c r="H50" s="31"/>
      <c r="I50" s="31"/>
    </row>
    <row r="51" spans="4:9" s="29" customFormat="1" ht="11.25">
      <c r="D51" s="31">
        <f>IF(H38=TRUE,14,"")</f>
      </c>
      <c r="E51" s="31" t="s">
        <v>100</v>
      </c>
      <c r="F51" s="31" t="s">
        <v>101</v>
      </c>
      <c r="G51" s="31"/>
      <c r="H51" s="31"/>
      <c r="I51" s="31"/>
    </row>
    <row r="52" spans="4:9" s="29" customFormat="1" ht="11.25">
      <c r="D52" s="31">
        <f>IF(H38=TRUE,15,"")</f>
      </c>
      <c r="E52" s="31" t="s">
        <v>102</v>
      </c>
      <c r="F52" s="31" t="s">
        <v>103</v>
      </c>
      <c r="G52" s="31"/>
      <c r="H52" s="31"/>
      <c r="I52" s="31"/>
    </row>
    <row r="53" spans="4:9" s="29" customFormat="1" ht="11.25">
      <c r="D53" s="31">
        <f>IF(H38=TRUE,16,"")</f>
      </c>
      <c r="E53" s="31" t="s">
        <v>104</v>
      </c>
      <c r="F53" s="31" t="s">
        <v>105</v>
      </c>
      <c r="G53" s="31"/>
      <c r="H53" s="31"/>
      <c r="I53" s="31"/>
    </row>
    <row r="54" spans="4:9" s="29" customFormat="1" ht="11.25">
      <c r="D54" s="31">
        <f>IF(H38=TRUE,17,"")</f>
      </c>
      <c r="E54" s="31" t="s">
        <v>106</v>
      </c>
      <c r="F54" s="31" t="s">
        <v>107</v>
      </c>
      <c r="G54" s="31"/>
      <c r="H54" s="31"/>
      <c r="I54" s="31"/>
    </row>
    <row r="56" spans="4:9" s="29" customFormat="1" ht="11.25">
      <c r="D56" s="31">
        <f>IF(H56=TRUE,1,"")</f>
      </c>
      <c r="E56" s="31" t="s">
        <v>238</v>
      </c>
      <c r="F56" s="31" t="s">
        <v>108</v>
      </c>
      <c r="G56" s="31"/>
      <c r="H56" s="31" t="b">
        <v>0</v>
      </c>
      <c r="I56" s="31" t="s">
        <v>6</v>
      </c>
    </row>
    <row r="57" spans="4:9" s="29" customFormat="1" ht="11.25">
      <c r="D57" s="31">
        <f>IF(H56=TRUE,2,"")</f>
      </c>
      <c r="E57" s="31" t="s">
        <v>109</v>
      </c>
      <c r="F57" s="31" t="s">
        <v>110</v>
      </c>
      <c r="G57" s="31"/>
      <c r="H57" s="31"/>
      <c r="I57" s="31"/>
    </row>
    <row r="58" spans="4:9" s="29" customFormat="1" ht="11.25">
      <c r="D58" s="31">
        <f>IF(H56=TRUE,3,"")</f>
      </c>
      <c r="E58" s="31" t="s">
        <v>111</v>
      </c>
      <c r="F58" s="31">
        <v>100</v>
      </c>
      <c r="G58" s="31"/>
      <c r="H58" s="31"/>
      <c r="I58" s="31"/>
    </row>
    <row r="59" spans="4:9" s="29" customFormat="1" ht="11.25">
      <c r="D59" s="31">
        <f>IF(H56=TRUE,4,"")</f>
      </c>
      <c r="E59" s="31" t="s">
        <v>112</v>
      </c>
      <c r="F59" s="31" t="s">
        <v>113</v>
      </c>
      <c r="G59" s="31"/>
      <c r="H59" s="31"/>
      <c r="I59" s="31"/>
    </row>
    <row r="60" spans="4:9" s="29" customFormat="1" ht="11.25">
      <c r="D60" s="31">
        <f>IF(H56=TRUE,5,"")</f>
      </c>
      <c r="E60" s="31" t="s">
        <v>239</v>
      </c>
      <c r="F60" s="31" t="s">
        <v>114</v>
      </c>
      <c r="G60" s="31"/>
      <c r="H60" s="31"/>
      <c r="I60" s="31"/>
    </row>
    <row r="61" spans="4:9" s="29" customFormat="1" ht="11.25">
      <c r="D61" s="31">
        <f>IF(H56=TRUE,6,"")</f>
      </c>
      <c r="E61" s="31" t="s">
        <v>115</v>
      </c>
      <c r="F61" s="31" t="s">
        <v>116</v>
      </c>
      <c r="G61" s="31"/>
      <c r="H61" s="31"/>
      <c r="I61" s="31"/>
    </row>
    <row r="62" spans="4:9" s="29" customFormat="1" ht="11.25">
      <c r="D62" s="31">
        <f>IF(H56=TRUE,7,"")</f>
      </c>
      <c r="E62" s="31" t="s">
        <v>117</v>
      </c>
      <c r="F62" s="31" t="s">
        <v>118</v>
      </c>
      <c r="G62" s="31"/>
      <c r="H62" s="31"/>
      <c r="I62" s="31"/>
    </row>
    <row r="63" spans="4:9" s="29" customFormat="1" ht="11.25">
      <c r="D63" s="31">
        <f>IF(H56=TRUE,8,"")</f>
      </c>
      <c r="E63" s="31" t="s">
        <v>119</v>
      </c>
      <c r="F63" s="31" t="s">
        <v>230</v>
      </c>
      <c r="G63" s="31"/>
      <c r="H63" s="31"/>
      <c r="I63" s="31"/>
    </row>
    <row r="64" spans="4:9" s="29" customFormat="1" ht="11.25">
      <c r="D64" s="31">
        <f>IF(H56=TRUE,9,"")</f>
      </c>
      <c r="E64" s="31" t="s">
        <v>120</v>
      </c>
      <c r="F64" s="31" t="s">
        <v>121</v>
      </c>
      <c r="G64" s="31"/>
      <c r="H64" s="31"/>
      <c r="I64" s="31"/>
    </row>
    <row r="65" spans="4:9" s="29" customFormat="1" ht="11.25">
      <c r="D65" s="31">
        <f>IF(H56=TRUE,10,"")</f>
      </c>
      <c r="E65" s="31" t="s">
        <v>122</v>
      </c>
      <c r="F65" s="31" t="s">
        <v>123</v>
      </c>
      <c r="G65" s="31"/>
      <c r="H65" s="31"/>
      <c r="I65" s="31"/>
    </row>
    <row r="66" spans="4:9" s="29" customFormat="1" ht="11.25">
      <c r="D66" s="31">
        <f>IF(H56=TRUE,11,"")</f>
      </c>
      <c r="E66" s="31" t="s">
        <v>124</v>
      </c>
      <c r="F66" s="31" t="s">
        <v>125</v>
      </c>
      <c r="G66" s="31"/>
      <c r="H66" s="31"/>
      <c r="I66" s="31"/>
    </row>
    <row r="67" spans="4:9" s="29" customFormat="1" ht="11.25">
      <c r="D67" s="31">
        <f>IF(H56=TRUE,12,"")</f>
      </c>
      <c r="E67" s="31" t="s">
        <v>126</v>
      </c>
      <c r="F67" s="31" t="s">
        <v>240</v>
      </c>
      <c r="G67" s="31"/>
      <c r="H67" s="31"/>
      <c r="I67" s="31"/>
    </row>
    <row r="68" spans="4:9" s="29" customFormat="1" ht="11.25">
      <c r="D68" s="31">
        <f>IF(H56=TRUE,13,"")</f>
      </c>
      <c r="E68" s="31" t="s">
        <v>127</v>
      </c>
      <c r="F68" s="31" t="s">
        <v>128</v>
      </c>
      <c r="G68" s="31"/>
      <c r="H68" s="31"/>
      <c r="I68" s="31"/>
    </row>
    <row r="69" spans="4:9" s="29" customFormat="1" ht="11.25">
      <c r="D69" s="31">
        <f>IF(H56=TRUE,14,"")</f>
      </c>
      <c r="E69" s="31" t="s">
        <v>129</v>
      </c>
      <c r="F69" s="31" t="s">
        <v>49</v>
      </c>
      <c r="G69" s="31"/>
      <c r="H69" s="31"/>
      <c r="I69" s="31"/>
    </row>
    <row r="70" spans="4:9" s="29" customFormat="1" ht="11.25">
      <c r="D70" s="31">
        <f>IF(H56=TRUE,15,"")</f>
      </c>
      <c r="E70" s="31" t="s">
        <v>130</v>
      </c>
      <c r="F70" s="31" t="s">
        <v>76</v>
      </c>
      <c r="G70" s="31"/>
      <c r="H70" s="31"/>
      <c r="I70" s="31"/>
    </row>
    <row r="71" spans="4:9" s="29" customFormat="1" ht="11.25">
      <c r="D71" s="31">
        <f>IF(H56=TRUE,16,"")</f>
      </c>
      <c r="E71" s="31" t="s">
        <v>131</v>
      </c>
      <c r="F71" s="31" t="s">
        <v>132</v>
      </c>
      <c r="G71" s="31"/>
      <c r="H71" s="31"/>
      <c r="I71" s="31"/>
    </row>
    <row r="72" spans="4:9" s="29" customFormat="1" ht="11.25">
      <c r="D72" s="31">
        <f>IF(H56=TRUE,17,"")</f>
      </c>
      <c r="E72" s="31" t="s">
        <v>133</v>
      </c>
      <c r="F72" s="31" t="s">
        <v>134</v>
      </c>
      <c r="G72" s="31"/>
      <c r="H72" s="31"/>
      <c r="I72" s="31"/>
    </row>
    <row r="73" spans="4:9" s="29" customFormat="1" ht="11.25">
      <c r="D73" s="43"/>
      <c r="E73" s="31"/>
      <c r="F73" s="31"/>
      <c r="G73" s="31"/>
      <c r="H73" s="31"/>
      <c r="I73" s="31"/>
    </row>
    <row r="74" spans="4:9" s="29" customFormat="1" ht="11.25">
      <c r="D74" s="31">
        <f>IF(H74=TRUE,1,"")</f>
      </c>
      <c r="E74" s="31" t="s">
        <v>135</v>
      </c>
      <c r="F74" s="31" t="s">
        <v>136</v>
      </c>
      <c r="G74" s="31"/>
      <c r="H74" s="31" t="b">
        <v>0</v>
      </c>
      <c r="I74" s="31" t="s">
        <v>7</v>
      </c>
    </row>
    <row r="75" spans="4:9" s="29" customFormat="1" ht="11.25">
      <c r="D75" s="31">
        <f>IF(H74=TRUE,2,"")</f>
      </c>
      <c r="E75" s="31" t="s">
        <v>137</v>
      </c>
      <c r="F75" s="31" t="s">
        <v>138</v>
      </c>
      <c r="G75" s="31"/>
      <c r="H75" s="31"/>
      <c r="I75" s="31"/>
    </row>
    <row r="76" spans="4:9" s="29" customFormat="1" ht="11.25">
      <c r="D76" s="31">
        <f>IF(H74=TRUE,3,"")</f>
      </c>
      <c r="E76" s="31" t="s">
        <v>139</v>
      </c>
      <c r="F76" s="31" t="s">
        <v>140</v>
      </c>
      <c r="G76" s="31"/>
      <c r="H76" s="31"/>
      <c r="I76" s="31"/>
    </row>
    <row r="77" spans="4:9" s="29" customFormat="1" ht="11.25">
      <c r="D77" s="31">
        <f>IF(H74=TRUE,4,"")</f>
      </c>
      <c r="E77" s="31" t="s">
        <v>141</v>
      </c>
      <c r="F77" s="31" t="s">
        <v>142</v>
      </c>
      <c r="G77" s="31"/>
      <c r="H77" s="31"/>
      <c r="I77" s="31"/>
    </row>
    <row r="78" spans="4:9" s="29" customFormat="1" ht="11.25">
      <c r="D78" s="31">
        <f>IF(H74=TRUE,5,"")</f>
      </c>
      <c r="E78" s="31" t="s">
        <v>143</v>
      </c>
      <c r="F78" s="31" t="s">
        <v>144</v>
      </c>
      <c r="G78" s="31"/>
      <c r="H78" s="31"/>
      <c r="I78" s="31"/>
    </row>
    <row r="79" spans="4:9" s="29" customFormat="1" ht="11.25">
      <c r="D79" s="31">
        <f>IF(H74=TRUE,6,"")</f>
      </c>
      <c r="E79" s="31" t="s">
        <v>145</v>
      </c>
      <c r="F79" s="31" t="s">
        <v>146</v>
      </c>
      <c r="G79" s="31"/>
      <c r="H79" s="31"/>
      <c r="I79" s="31"/>
    </row>
    <row r="80" spans="4:9" s="29" customFormat="1" ht="11.25">
      <c r="D80" s="31">
        <f>IF(H74=TRUE,7,"")</f>
      </c>
      <c r="E80" s="31" t="s">
        <v>147</v>
      </c>
      <c r="F80" s="31" t="s">
        <v>49</v>
      </c>
      <c r="G80" s="31"/>
      <c r="H80" s="31"/>
      <c r="I80" s="31"/>
    </row>
    <row r="81" spans="4:9" s="29" customFormat="1" ht="11.25">
      <c r="D81" s="31">
        <f>IF(H74=TRUE,8,"")</f>
      </c>
      <c r="E81" s="31" t="s">
        <v>148</v>
      </c>
      <c r="F81" s="31" t="s">
        <v>149</v>
      </c>
      <c r="G81" s="31"/>
      <c r="H81" s="31"/>
      <c r="I81" s="31"/>
    </row>
    <row r="82" spans="4:9" s="29" customFormat="1" ht="11.25">
      <c r="D82" s="31">
        <f>IF(H74=TRUE,9,"")</f>
      </c>
      <c r="E82" s="31" t="s">
        <v>150</v>
      </c>
      <c r="F82" s="31" t="s">
        <v>151</v>
      </c>
      <c r="G82" s="31"/>
      <c r="H82" s="31"/>
      <c r="I82" s="31"/>
    </row>
    <row r="83" spans="4:9" s="29" customFormat="1" ht="11.25">
      <c r="D83" s="31">
        <f>IF(H74=TRUE,10,"")</f>
      </c>
      <c r="E83" s="31" t="s">
        <v>152</v>
      </c>
      <c r="F83" s="31" t="s">
        <v>153</v>
      </c>
      <c r="G83" s="31"/>
      <c r="H83" s="31"/>
      <c r="I83" s="31"/>
    </row>
    <row r="84" spans="4:9" s="29" customFormat="1" ht="11.25">
      <c r="D84" s="31">
        <f>IF(H74=TRUE,11,"")</f>
      </c>
      <c r="E84" s="31" t="s">
        <v>154</v>
      </c>
      <c r="F84" s="31" t="s">
        <v>155</v>
      </c>
      <c r="G84" s="31"/>
      <c r="H84" s="31"/>
      <c r="I84" s="31"/>
    </row>
    <row r="85" spans="4:9" s="29" customFormat="1" ht="11.25">
      <c r="D85" s="31">
        <f>IF(H74=TRUE,12,"")</f>
      </c>
      <c r="E85" s="31" t="s">
        <v>225</v>
      </c>
      <c r="F85" s="31" t="s">
        <v>156</v>
      </c>
      <c r="G85" s="31"/>
      <c r="H85" s="31"/>
      <c r="I85" s="31"/>
    </row>
    <row r="86" spans="4:9" s="29" customFormat="1" ht="11.25">
      <c r="D86" s="31">
        <f>IF(H74=TRUE,13,"")</f>
      </c>
      <c r="E86" s="31" t="s">
        <v>226</v>
      </c>
      <c r="F86" s="31" t="s">
        <v>157</v>
      </c>
      <c r="G86" s="31"/>
      <c r="H86" s="31"/>
      <c r="I86" s="31"/>
    </row>
    <row r="87" spans="4:9" s="29" customFormat="1" ht="11.25">
      <c r="D87" s="31">
        <f>IF(H74=TRUE,14,"")</f>
      </c>
      <c r="E87" s="31" t="s">
        <v>227</v>
      </c>
      <c r="F87" s="31" t="s">
        <v>158</v>
      </c>
      <c r="G87" s="31"/>
      <c r="H87" s="31"/>
      <c r="I87" s="31"/>
    </row>
    <row r="88" spans="4:9" s="29" customFormat="1" ht="11.25">
      <c r="D88" s="31">
        <f>IF(H74=TRUE,15,"")</f>
      </c>
      <c r="E88" s="31" t="s">
        <v>241</v>
      </c>
      <c r="F88" s="31" t="s">
        <v>159</v>
      </c>
      <c r="G88" s="31"/>
      <c r="H88" s="31"/>
      <c r="I88" s="31"/>
    </row>
    <row r="89" spans="4:9" s="29" customFormat="1" ht="11.25">
      <c r="D89" s="31">
        <f>IF(H74=TRUE,16,"")</f>
      </c>
      <c r="E89" s="31" t="s">
        <v>160</v>
      </c>
      <c r="F89" s="31" t="s">
        <v>161</v>
      </c>
      <c r="G89" s="31"/>
      <c r="H89" s="31"/>
      <c r="I89" s="31"/>
    </row>
    <row r="90" spans="4:9" s="29" customFormat="1" ht="11.25">
      <c r="D90" s="31">
        <f>IF(H74=TRUE,17,"")</f>
      </c>
      <c r="E90" s="31" t="s">
        <v>228</v>
      </c>
      <c r="F90" s="31" t="s">
        <v>162</v>
      </c>
      <c r="G90" s="31"/>
      <c r="H90" s="31"/>
      <c r="I90" s="31"/>
    </row>
    <row r="92" spans="4:9" s="29" customFormat="1" ht="11.25">
      <c r="D92" s="31">
        <f>IF(H92=TRUE,1,"")</f>
      </c>
      <c r="E92" s="31" t="s">
        <v>163</v>
      </c>
      <c r="F92" s="31" t="s">
        <v>164</v>
      </c>
      <c r="G92" s="31"/>
      <c r="H92" s="31" t="b">
        <v>0</v>
      </c>
      <c r="I92" s="31" t="s">
        <v>8</v>
      </c>
    </row>
    <row r="93" spans="4:9" s="29" customFormat="1" ht="11.25">
      <c r="D93" s="31">
        <f>IF(H92=TRUE,2,"")</f>
      </c>
      <c r="E93" s="31" t="s">
        <v>165</v>
      </c>
      <c r="F93" s="31" t="s">
        <v>166</v>
      </c>
      <c r="G93" s="31"/>
      <c r="H93" s="31"/>
      <c r="I93" s="31"/>
    </row>
    <row r="94" spans="4:9" s="29" customFormat="1" ht="11.25">
      <c r="D94" s="31">
        <f>IF(H92=TRUE,3,"")</f>
      </c>
      <c r="E94" s="31" t="s">
        <v>167</v>
      </c>
      <c r="F94" s="31" t="s">
        <v>168</v>
      </c>
      <c r="G94" s="31"/>
      <c r="H94" s="31"/>
      <c r="I94" s="31"/>
    </row>
    <row r="95" spans="4:9" s="29" customFormat="1" ht="11.25">
      <c r="D95" s="31">
        <f>IF(H92=TRUE,4,"")</f>
      </c>
      <c r="E95" s="31" t="s">
        <v>169</v>
      </c>
      <c r="F95" s="31" t="s">
        <v>170</v>
      </c>
      <c r="G95" s="31"/>
      <c r="H95" s="31"/>
      <c r="I95" s="31"/>
    </row>
    <row r="96" spans="4:9" s="29" customFormat="1" ht="11.25">
      <c r="D96" s="31">
        <f>IF(H92=TRUE,5,"")</f>
      </c>
      <c r="E96" s="31" t="s">
        <v>171</v>
      </c>
      <c r="F96" s="31" t="s">
        <v>172</v>
      </c>
      <c r="G96" s="31"/>
      <c r="H96" s="31"/>
      <c r="I96" s="31"/>
    </row>
    <row r="97" spans="4:9" s="29" customFormat="1" ht="11.25">
      <c r="D97" s="31">
        <f>IF(H92=TRUE,6,"")</f>
      </c>
      <c r="E97" s="31" t="s">
        <v>173</v>
      </c>
      <c r="F97" s="31" t="s">
        <v>174</v>
      </c>
      <c r="G97" s="31"/>
      <c r="H97" s="31"/>
      <c r="I97" s="31"/>
    </row>
    <row r="98" spans="4:9" s="29" customFormat="1" ht="11.25">
      <c r="D98" s="31">
        <f>IF(H92=TRUE,7,"")</f>
      </c>
      <c r="E98" s="31" t="s">
        <v>175</v>
      </c>
      <c r="F98" s="31" t="s">
        <v>176</v>
      </c>
      <c r="G98" s="31"/>
      <c r="H98" s="31"/>
      <c r="I98" s="31"/>
    </row>
    <row r="99" spans="4:9" s="29" customFormat="1" ht="11.25">
      <c r="D99" s="31"/>
      <c r="E99" s="31" t="s">
        <v>177</v>
      </c>
      <c r="F99" s="31" t="s">
        <v>178</v>
      </c>
      <c r="G99" s="31"/>
      <c r="H99" s="31"/>
      <c r="I99" s="31"/>
    </row>
    <row r="100" spans="4:9" s="29" customFormat="1" ht="11.25">
      <c r="D100" s="31">
        <f>IF(H92=TRUE,8,"")</f>
      </c>
      <c r="E100" s="31" t="s">
        <v>179</v>
      </c>
      <c r="F100" s="31" t="s">
        <v>180</v>
      </c>
      <c r="G100" s="31"/>
      <c r="H100" s="31"/>
      <c r="I100" s="31"/>
    </row>
    <row r="101" spans="4:9" s="29" customFormat="1" ht="11.25">
      <c r="D101" s="31">
        <f>IF(H92=TRUE,9,"")</f>
      </c>
      <c r="E101" s="31" t="s">
        <v>181</v>
      </c>
      <c r="F101" s="31" t="s">
        <v>182</v>
      </c>
      <c r="G101" s="31"/>
      <c r="H101" s="31"/>
      <c r="I101" s="31"/>
    </row>
    <row r="102" spans="4:9" s="29" customFormat="1" ht="11.25">
      <c r="D102" s="31">
        <f>IF(H92=TRUE,10,"")</f>
      </c>
      <c r="E102" s="31" t="s">
        <v>183</v>
      </c>
      <c r="F102" s="31" t="s">
        <v>184</v>
      </c>
      <c r="G102" s="31"/>
      <c r="H102" s="31"/>
      <c r="I102" s="31"/>
    </row>
    <row r="103" spans="4:9" s="29" customFormat="1" ht="11.25">
      <c r="D103" s="31">
        <f>IF(H92=TRUE,11,"")</f>
      </c>
      <c r="E103" s="31" t="s">
        <v>185</v>
      </c>
      <c r="F103" s="31" t="s">
        <v>186</v>
      </c>
      <c r="G103" s="31"/>
      <c r="H103" s="31"/>
      <c r="I103" s="31"/>
    </row>
    <row r="104" spans="4:9" s="29" customFormat="1" ht="11.25">
      <c r="D104" s="31">
        <f>IF(H92=TRUE,12,"")</f>
      </c>
      <c r="E104" s="31" t="s">
        <v>187</v>
      </c>
      <c r="F104" s="31" t="s">
        <v>188</v>
      </c>
      <c r="G104" s="31"/>
      <c r="H104" s="31"/>
      <c r="I104" s="31"/>
    </row>
    <row r="105" spans="4:9" s="29" customFormat="1" ht="11.25">
      <c r="D105" s="31">
        <f>IF(H92=TRUE,13,"")</f>
      </c>
      <c r="E105" s="31" t="s">
        <v>189</v>
      </c>
      <c r="F105" s="31" t="s">
        <v>190</v>
      </c>
      <c r="G105" s="31"/>
      <c r="H105" s="31"/>
      <c r="I105" s="31"/>
    </row>
    <row r="107" spans="4:9" s="29" customFormat="1" ht="11.25">
      <c r="D107" s="31">
        <f>IF(H107=TRUE,1,"")</f>
      </c>
      <c r="E107" s="31" t="s">
        <v>191</v>
      </c>
      <c r="F107" s="31" t="s">
        <v>192</v>
      </c>
      <c r="G107" s="31"/>
      <c r="H107" s="31" t="b">
        <v>0</v>
      </c>
      <c r="I107" s="31" t="s">
        <v>9</v>
      </c>
    </row>
    <row r="108" spans="4:9" s="29" customFormat="1" ht="11.25">
      <c r="D108" s="31">
        <f>IF(H107=TRUE,2,"")</f>
      </c>
      <c r="E108" s="31" t="s">
        <v>193</v>
      </c>
      <c r="F108" s="31" t="s">
        <v>194</v>
      </c>
      <c r="G108" s="31"/>
      <c r="H108" s="31"/>
      <c r="I108" s="31"/>
    </row>
    <row r="109" spans="4:9" s="29" customFormat="1" ht="11.25">
      <c r="D109" s="31">
        <f>IF(H107=TRUE,3,"")</f>
      </c>
      <c r="E109" s="31" t="s">
        <v>195</v>
      </c>
      <c r="F109" s="31" t="s">
        <v>196</v>
      </c>
      <c r="G109" s="31"/>
      <c r="H109" s="31"/>
      <c r="I109" s="31"/>
    </row>
    <row r="110" spans="4:9" s="29" customFormat="1" ht="11.25">
      <c r="D110" s="31">
        <f>IF(H107=TRUE,4,"")</f>
      </c>
      <c r="E110" s="31" t="s">
        <v>197</v>
      </c>
      <c r="F110" s="31" t="s">
        <v>198</v>
      </c>
      <c r="G110" s="31"/>
      <c r="H110" s="31"/>
      <c r="I110" s="31"/>
    </row>
    <row r="111" spans="4:9" s="29" customFormat="1" ht="11.25">
      <c r="D111" s="31">
        <f>IF(H107=TRUE,5,"")</f>
      </c>
      <c r="E111" s="31" t="s">
        <v>199</v>
      </c>
      <c r="F111" s="31" t="s">
        <v>200</v>
      </c>
      <c r="G111" s="31"/>
      <c r="H111" s="31"/>
      <c r="I111" s="31"/>
    </row>
    <row r="112" spans="4:9" s="29" customFormat="1" ht="11.25">
      <c r="D112" s="31">
        <f>IF(H107=TRUE,6,"")</f>
      </c>
      <c r="E112" s="31" t="s">
        <v>201</v>
      </c>
      <c r="F112" s="31" t="s">
        <v>202</v>
      </c>
      <c r="G112" s="31"/>
      <c r="H112" s="31"/>
      <c r="I112" s="31"/>
    </row>
    <row r="113" spans="1:15" ht="11.25">
      <c r="A113" s="29"/>
      <c r="B113" s="29"/>
      <c r="D113" s="31">
        <f>IF(H107=TRUE,7,"")</f>
      </c>
      <c r="E113" s="31" t="s">
        <v>203</v>
      </c>
      <c r="F113" s="31" t="s">
        <v>204</v>
      </c>
      <c r="J113" s="29"/>
      <c r="K113" s="29"/>
      <c r="L113" s="29"/>
      <c r="M113" s="29"/>
      <c r="N113" s="29"/>
      <c r="O113" s="29"/>
    </row>
    <row r="114" spans="1:15" ht="11.25">
      <c r="A114" s="29"/>
      <c r="B114" s="29"/>
      <c r="D114" s="31">
        <f>IF(H107=TRUE,8,"")</f>
      </c>
      <c r="E114" s="31" t="s">
        <v>205</v>
      </c>
      <c r="F114" s="31" t="s">
        <v>206</v>
      </c>
      <c r="J114" s="29"/>
      <c r="K114" s="29"/>
      <c r="L114" s="29"/>
      <c r="M114" s="29"/>
      <c r="N114" s="29"/>
      <c r="O114" s="29"/>
    </row>
    <row r="115" spans="1:15" ht="11.25">
      <c r="A115" s="29"/>
      <c r="B115" s="29"/>
      <c r="D115" s="31">
        <f>IF(H107=TRUE,9,"")</f>
      </c>
      <c r="E115" s="31" t="s">
        <v>207</v>
      </c>
      <c r="F115" s="31" t="s">
        <v>208</v>
      </c>
      <c r="J115" s="29"/>
      <c r="K115" s="29"/>
      <c r="L115" s="29"/>
      <c r="M115" s="29"/>
      <c r="N115" s="29"/>
      <c r="O115" s="29"/>
    </row>
    <row r="116" spans="1:15" ht="11.25">
      <c r="A116" s="29"/>
      <c r="B116" s="29"/>
      <c r="D116" s="31">
        <f>IF(H107=TRUE,10,"")</f>
      </c>
      <c r="E116" s="31" t="s">
        <v>209</v>
      </c>
      <c r="F116" s="31" t="s">
        <v>210</v>
      </c>
      <c r="J116" s="29"/>
      <c r="K116" s="29"/>
      <c r="L116" s="29"/>
      <c r="M116" s="29"/>
      <c r="N116" s="29"/>
      <c r="O116" s="29"/>
    </row>
    <row r="117" spans="1:15" ht="11.25">
      <c r="A117" s="29"/>
      <c r="B117" s="29"/>
      <c r="D117" s="31">
        <f>IF(H107=TRUE,11,"")</f>
      </c>
      <c r="E117" s="31" t="s">
        <v>211</v>
      </c>
      <c r="F117" s="31" t="s">
        <v>212</v>
      </c>
      <c r="J117" s="29"/>
      <c r="K117" s="29"/>
      <c r="L117" s="29"/>
      <c r="M117" s="29"/>
      <c r="N117" s="29"/>
      <c r="O117" s="29"/>
    </row>
    <row r="118" spans="1:15" ht="11.25">
      <c r="A118" s="29"/>
      <c r="B118" s="29"/>
      <c r="D118" s="31">
        <f>IF(H107=TRUE,12,"")</f>
      </c>
      <c r="E118" s="31" t="s">
        <v>213</v>
      </c>
      <c r="F118" s="31" t="s">
        <v>214</v>
      </c>
      <c r="J118" s="29"/>
      <c r="K118" s="29"/>
      <c r="L118" s="29"/>
      <c r="M118" s="29"/>
      <c r="N118" s="29"/>
      <c r="O118" s="29"/>
    </row>
    <row r="119" spans="1:15" ht="11.25">
      <c r="A119" s="29"/>
      <c r="B119" s="29"/>
      <c r="D119" s="31">
        <f>IF(H107=TRUE,13,"")</f>
      </c>
      <c r="E119" s="31" t="s">
        <v>215</v>
      </c>
      <c r="F119" s="31" t="s">
        <v>216</v>
      </c>
      <c r="J119" s="29"/>
      <c r="K119" s="29"/>
      <c r="L119" s="29"/>
      <c r="M119" s="29"/>
      <c r="N119" s="29"/>
      <c r="O119" s="29"/>
    </row>
    <row r="120" spans="1:15" ht="11.25">
      <c r="A120" s="29"/>
      <c r="B120" s="29"/>
      <c r="D120" s="31">
        <f>IF(H107=TRUE,14,"")</f>
      </c>
      <c r="E120" s="31" t="s">
        <v>217</v>
      </c>
      <c r="F120" s="31" t="s">
        <v>218</v>
      </c>
      <c r="J120" s="29"/>
      <c r="K120" s="29"/>
      <c r="L120" s="29"/>
      <c r="M120" s="29"/>
      <c r="N120" s="29"/>
      <c r="O120" s="29"/>
    </row>
    <row r="121" spans="1:15" ht="11.25">
      <c r="A121" s="29"/>
      <c r="B121" s="29"/>
      <c r="D121" s="31">
        <f>IF(H107=TRUE,15,"")</f>
      </c>
      <c r="E121" s="31" t="s">
        <v>219</v>
      </c>
      <c r="F121" s="31" t="s">
        <v>220</v>
      </c>
      <c r="J121" s="29"/>
      <c r="K121" s="29"/>
      <c r="L121" s="29"/>
      <c r="M121" s="29"/>
      <c r="N121" s="29"/>
      <c r="O121" s="29"/>
    </row>
    <row r="122" spans="1:15" ht="11.25">
      <c r="A122" s="29"/>
      <c r="B122" s="29"/>
      <c r="D122" s="31">
        <f>IF(H107=TRUE,16,"")</f>
      </c>
      <c r="E122" s="31" t="s">
        <v>221</v>
      </c>
      <c r="F122" s="31" t="s">
        <v>222</v>
      </c>
      <c r="J122" s="29"/>
      <c r="K122" s="29"/>
      <c r="L122" s="29"/>
      <c r="M122" s="29"/>
      <c r="N122" s="29"/>
      <c r="O122" s="29"/>
    </row>
  </sheetData>
  <sheetProtection/>
  <hyperlinks>
    <hyperlink ref="B1" r:id="rId1" display="http://masaki5656.ninpou.jp/"/>
  </hyperlinks>
  <printOptions/>
  <pageMargins left="0.7874015748031497" right="0.7874015748031497" top="0.984251968503937" bottom="0.984251968503937" header="0.5118110236220472" footer="0.5118110236220472"/>
  <pageSetup horizontalDpi="600" verticalDpi="600" orientation="portrait" paperSize="9" scale="95" r:id="rId3"/>
  <drawing r:id="rId2"/>
</worksheet>
</file>

<file path=xl/worksheets/sheet3.xml><?xml version="1.0" encoding="utf-8"?>
<worksheet xmlns="http://schemas.openxmlformats.org/spreadsheetml/2006/main" xmlns:r="http://schemas.openxmlformats.org/officeDocument/2006/relationships">
  <sheetPr codeName="Sheet1"/>
  <dimension ref="A1:CB128"/>
  <sheetViews>
    <sheetView zoomScalePageLayoutView="0" workbookViewId="0" topLeftCell="A1">
      <selection activeCell="A1" sqref="A1"/>
    </sheetView>
  </sheetViews>
  <sheetFormatPr defaultColWidth="9.33203125" defaultRowHeight="11.25"/>
  <cols>
    <col min="1" max="1" width="5" style="45" bestFit="1" customWidth="1"/>
    <col min="2" max="2" width="101.5" style="52" customWidth="1"/>
    <col min="3" max="3" width="4" style="47" bestFit="1" customWidth="1"/>
    <col min="4" max="4" width="78.33203125" style="48" customWidth="1"/>
    <col min="5" max="5" width="24.5" style="44" customWidth="1"/>
    <col min="6" max="6" width="6" style="53" bestFit="1" customWidth="1"/>
    <col min="7" max="7" width="11.16015625" style="53" bestFit="1" customWidth="1"/>
    <col min="8" max="9" width="1.83203125" style="56" customWidth="1"/>
    <col min="10" max="10" width="24.5" style="53" customWidth="1"/>
    <col min="11" max="11" width="27.66015625" style="53" bestFit="1" customWidth="1"/>
    <col min="12" max="12" width="2.16015625" style="53" customWidth="1"/>
    <col min="13" max="13" width="7.83203125" style="53" bestFit="1" customWidth="1"/>
    <col min="14" max="14" width="3.83203125" style="53" customWidth="1"/>
    <col min="15" max="16" width="9.33203125" style="53" customWidth="1"/>
    <col min="17" max="35" width="9.33203125" style="54" customWidth="1"/>
    <col min="36" max="38" width="9.33203125" style="53" customWidth="1"/>
    <col min="39" max="16384" width="9.33203125" style="44" customWidth="1"/>
  </cols>
  <sheetData>
    <row r="1" ht="12">
      <c r="B1" s="46" t="s">
        <v>17</v>
      </c>
    </row>
    <row r="2" spans="2:15" ht="109.5" customHeight="1">
      <c r="B2" s="49">
        <f>COUNT(G:G)</f>
        <v>113</v>
      </c>
      <c r="G2" s="53" t="b">
        <v>0</v>
      </c>
      <c r="H2" s="53"/>
      <c r="J2" s="53">
        <f>IF(G2=TRUE,2,5)</f>
        <v>5</v>
      </c>
      <c r="L2" s="57" t="s">
        <v>16</v>
      </c>
      <c r="M2" s="53" t="e">
        <f>B2-L2</f>
        <v>#VALUE!</v>
      </c>
      <c r="N2" s="57">
        <f>IF(ISERROR(M2),B2,IF(B2-L2&lt;0,B2,L2))</f>
        <v>113</v>
      </c>
      <c r="O2" s="53">
        <f>IF(N2&gt;-50,50,N2)</f>
        <v>50</v>
      </c>
    </row>
    <row r="3" spans="1:14" ht="17.25">
      <c r="A3" s="6"/>
      <c r="B3" s="1" t="s">
        <v>0</v>
      </c>
      <c r="C3" s="2"/>
      <c r="D3" s="1" t="s">
        <v>1</v>
      </c>
      <c r="E3" s="3"/>
      <c r="G3" s="53">
        <f>RANK(H3,H:H)</f>
        <v>3</v>
      </c>
      <c r="H3" s="58">
        <f ca="1">IF(M3=TRUE,RAND(),"")</f>
        <v>0.9509481061338807</v>
      </c>
      <c r="J3" s="53" t="str">
        <f>'歴史用語集'!E3</f>
        <v>　約400万年前に南アフリカに現れた人類を何といいますか。</v>
      </c>
      <c r="K3" s="53" t="str">
        <f>'歴史用語集'!F3</f>
        <v>　アウストラロピテクス</v>
      </c>
      <c r="M3" s="53" t="b">
        <v>1</v>
      </c>
      <c r="N3" s="53" t="s">
        <v>2</v>
      </c>
    </row>
    <row r="4" spans="1:11" ht="6.75" customHeight="1">
      <c r="A4" s="6"/>
      <c r="B4" s="4"/>
      <c r="C4" s="5"/>
      <c r="D4" s="4"/>
      <c r="E4" s="3"/>
      <c r="G4" s="53">
        <f>RANK(H4,H:H)</f>
        <v>19</v>
      </c>
      <c r="H4" s="58">
        <f ca="1">IF(M3=TRUE,RAND(),"")</f>
        <v>0.8195708271661699</v>
      </c>
      <c r="J4" s="53" t="str">
        <f>'歴史用語集'!E4</f>
        <v>　約70～20万年前にジャワ島に現れた人類を何といいますか。</v>
      </c>
      <c r="K4" s="53" t="str">
        <f>'歴史用語集'!F4</f>
        <v>　ジャワ原人</v>
      </c>
    </row>
    <row r="5" spans="1:79" ht="13.5" customHeight="1">
      <c r="A5" s="25">
        <v>1</v>
      </c>
      <c r="B5" s="16" t="str">
        <f>D5</f>
        <v>　3世紀ごろ、女王がおさめ、30ほどの小さなくにをし.たがえていたのは何というくにですか。</v>
      </c>
      <c r="C5" s="25">
        <v>1</v>
      </c>
      <c r="D5" s="19" t="str">
        <f>IF(B2&gt;0,VLOOKUP(C5,G:K,4,FALSE),"単元を選択してください！")</f>
        <v>　3世紀ごろ、女王がおさめ、30ほどの小さなくにをし.たがえていたのは何というくにですか。</v>
      </c>
      <c r="E5" s="22" t="str">
        <f>IF(B2&gt;0,VLOOKUP(C5,G:K,5,FALSE),"")</f>
        <v>　邪馬台国</v>
      </c>
      <c r="F5" s="59">
        <v>1</v>
      </c>
      <c r="G5" s="53">
        <f>RANK(H5,H:H)</f>
        <v>73</v>
      </c>
      <c r="H5" s="58">
        <f ca="1">IF(M3=TRUE,RAND(),"")</f>
        <v>0.3844768312941629</v>
      </c>
      <c r="J5" s="53" t="str">
        <f>'歴史用語集'!E5</f>
        <v>　約70～20万年前に中国に現れた人類を何といいますか。</v>
      </c>
      <c r="K5" s="53" t="str">
        <f>'歴史用語集'!F5</f>
        <v>　ペキン原人</v>
      </c>
      <c r="CA5" s="44" t="b">
        <v>1</v>
      </c>
    </row>
    <row r="6" spans="1:80" ht="13.5" customHeight="1">
      <c r="A6" s="26">
        <v>2</v>
      </c>
      <c r="B6" s="17" t="str">
        <f aca="true" t="shared" si="0" ref="B6:B54">D6</f>
        <v>　壬申の乱の後、大海人皇子は何天皇になりましたか。</v>
      </c>
      <c r="C6" s="26">
        <f>IF(F6-N2&lt;=0,F6,"")</f>
        <v>2</v>
      </c>
      <c r="D6" s="20" t="str">
        <f>IF(C6="","",IF(B2&gt;0,VLOOKUP(C6,G:K,4,FALSE),""))</f>
        <v>　壬申の乱の後、大海人皇子は何天皇になりましたか。</v>
      </c>
      <c r="E6" s="23" t="str">
        <f>IF(D6="","",VLOOKUP(C6,G:K,5,FALSE))</f>
        <v>　天武天皇</v>
      </c>
      <c r="F6" s="59">
        <v>2</v>
      </c>
      <c r="G6" s="53">
        <f>RANK(H6,H:H)</f>
        <v>113</v>
      </c>
      <c r="H6" s="58">
        <f ca="1">IF(M3=TRUE,RAND(),"")</f>
        <v>0.0026870003648173935</v>
      </c>
      <c r="J6" s="53" t="str">
        <f>'歴史用語集'!E6</f>
        <v>　約5万年前にヨーロッパに現れ、現在の人類の直接の祖先といわれる人類を何といいますか。</v>
      </c>
      <c r="K6" s="53" t="str">
        <f>'歴史用語集'!F6</f>
        <v>　クロマニョン人</v>
      </c>
      <c r="CB6" s="44" t="b">
        <v>0</v>
      </c>
    </row>
    <row r="7" spans="1:11" ht="13.5" customHeight="1">
      <c r="A7" s="26">
        <v>3</v>
      </c>
      <c r="B7" s="17" t="str">
        <f t="shared" si="0"/>
        <v>　約400万年前に南アフリカに現れた人類を何といいますか。</v>
      </c>
      <c r="C7" s="26">
        <f>IF(F7-N2&lt;=0,F7,"")</f>
        <v>3</v>
      </c>
      <c r="D7" s="20" t="str">
        <f>IF(C7="","",IF(B2&gt;0,VLOOKUP(C7,G:K,4,FALSE),""))</f>
        <v>　約400万年前に南アフリカに現れた人類を何といいますか。</v>
      </c>
      <c r="E7" s="23" t="str">
        <f>IF(D7="","",VLOOKUP(C7,G:K,5,FALSE))</f>
        <v>　アウストラロピテクス</v>
      </c>
      <c r="F7" s="59">
        <v>3</v>
      </c>
      <c r="G7" s="53">
        <f>RANK(H7,H:H)</f>
        <v>11</v>
      </c>
      <c r="H7" s="58">
        <f ca="1">IF(M3=TRUE,RAND(),"")</f>
        <v>0.8971676553050427</v>
      </c>
      <c r="J7" s="53" t="str">
        <f>'歴史用語集'!E7</f>
        <v>　アウストラロピテクス・ジャワ原人・ペキン原人・クロマニョン人らがいた時代を何といいますか。</v>
      </c>
      <c r="K7" s="53" t="str">
        <f>'歴史用語集'!F7</f>
        <v>　旧石器時代</v>
      </c>
    </row>
    <row r="8" spans="1:11" ht="13.5" customHeight="1">
      <c r="A8" s="26">
        <v>4</v>
      </c>
      <c r="B8" s="17" t="str">
        <f t="shared" si="0"/>
        <v>　朝鮮半島南部にあり、加羅を滅ぼしたのは何という国ですか。</v>
      </c>
      <c r="C8" s="26">
        <f>IF(F8-N2&lt;=0,F8,"")</f>
        <v>4</v>
      </c>
      <c r="D8" s="20" t="str">
        <f>IF(C8="","",IF(B2&gt;0,VLOOKUP(C8,G:K,4,FALSE),""))</f>
        <v>　朝鮮半島南部にあり、加羅を滅ぼしたのは何という国ですか。</v>
      </c>
      <c r="E8" s="23" t="str">
        <f>IF(D8="","",VLOOKUP(C8,G:K,5,FALSE))</f>
        <v>　新羅</v>
      </c>
      <c r="F8" s="59">
        <v>4</v>
      </c>
      <c r="G8" s="53">
        <f>RANK(H8,H:H)</f>
        <v>93</v>
      </c>
      <c r="H8" s="58">
        <f ca="1">IF(M3=TRUE,RAND(),"")</f>
        <v>0.15930134624908376</v>
      </c>
      <c r="J8" s="53" t="str">
        <f>'歴史用語集'!E8</f>
        <v>　旧石器時代に人類使っていた石器を何といいますか。</v>
      </c>
      <c r="K8" s="53" t="str">
        <f>'歴史用語集'!F8</f>
        <v>　打製石器</v>
      </c>
    </row>
    <row r="9" spans="1:11" ht="13.5" customHeight="1">
      <c r="A9" s="27">
        <v>5</v>
      </c>
      <c r="B9" s="18" t="str">
        <f t="shared" si="0"/>
        <v>　6世紀の末に中国を統一したのはどこですか。</v>
      </c>
      <c r="C9" s="27">
        <f>IF(F9-N2&lt;=0,F9,"")</f>
        <v>5</v>
      </c>
      <c r="D9" s="21" t="str">
        <f>IF(C9="","",IF(B2&gt;0,VLOOKUP(C9,G:K,4,FALSE),""))</f>
        <v>　6世紀の末に中国を統一したのはどこですか。</v>
      </c>
      <c r="E9" s="24" t="str">
        <f>IF(D9="","",VLOOKUP(C9,G:K,5,FALSE))</f>
        <v>　隋</v>
      </c>
      <c r="F9" s="59">
        <v>5</v>
      </c>
      <c r="G9" s="53">
        <f>RANK(H9,H:H)</f>
        <v>45</v>
      </c>
      <c r="H9" s="58">
        <f ca="1">IF(M3=TRUE,RAND(),"")</f>
        <v>0.6471907690566019</v>
      </c>
      <c r="J9" s="53" t="str">
        <f>'歴史用語集'!E9</f>
        <v>　旧石器時代の後、約1万年前から始まった時代を何といいますか。</v>
      </c>
      <c r="K9" s="53" t="str">
        <f>'歴史用語集'!F9</f>
        <v>　新石器時代</v>
      </c>
    </row>
    <row r="10" spans="1:11" ht="13.5" customHeight="1">
      <c r="A10" s="25">
        <v>6</v>
      </c>
      <c r="B10" s="16" t="str">
        <f t="shared" si="0"/>
        <v>　メソポタミア文明は何という川の流域におこりましたか。</v>
      </c>
      <c r="C10" s="25">
        <f>IF(F10-N2&lt;=0,F10,"")</f>
        <v>6</v>
      </c>
      <c r="D10" s="19" t="str">
        <f>IF(C10="","",IF(B2&gt;0,VLOOKUP(C10,G:K,4,FALSE),""))</f>
        <v>　メソポタミア文明は何という川の流域におこりましたか。</v>
      </c>
      <c r="E10" s="22" t="str">
        <f>IF(D10="","",VLOOKUP(C10,G:K,5,FALSE))</f>
        <v>　チグリス川・ユーフラテス川</v>
      </c>
      <c r="F10" s="59">
        <v>6</v>
      </c>
      <c r="G10" s="53">
        <f>RANK(H10,H:H)</f>
        <v>94</v>
      </c>
      <c r="H10" s="58">
        <f ca="1">IF(M3=TRUE,RAND(),"")</f>
        <v>0.14968109532144713</v>
      </c>
      <c r="J10" s="53" t="str">
        <f>'歴史用語集'!E10</f>
        <v>　新石器時代に人類が使っていた石器を何といいますか。</v>
      </c>
      <c r="K10" s="53" t="str">
        <f>'歴史用語集'!F10</f>
        <v>　磨製石器</v>
      </c>
    </row>
    <row r="11" spans="1:11" ht="13.5" customHeight="1">
      <c r="A11" s="26">
        <v>7</v>
      </c>
      <c r="B11" s="17" t="str">
        <f t="shared" si="0"/>
        <v>　743年に出された､新しく開墾した土地は永久に私有地として認めるという法を何といいますか。</v>
      </c>
      <c r="C11" s="26">
        <f>IF(F11-N2&lt;=0,F11,"")</f>
        <v>7</v>
      </c>
      <c r="D11" s="20" t="str">
        <f>IF(C11="","",IF(B2&gt;0,VLOOKUP(C11,G:K,4,FALSE),""))</f>
        <v>　743年に出された､新しく開墾した土地は永久に私有地として認めるという法を何といいますか。</v>
      </c>
      <c r="E11" s="23" t="str">
        <f>IF(D11="","",VLOOKUP(C11,G:K,5,FALSE))</f>
        <v>　墾田永年私財法</v>
      </c>
      <c r="F11" s="59">
        <v>7</v>
      </c>
      <c r="G11" s="53">
        <f>RANK(H11,H:H)</f>
        <v>17</v>
      </c>
      <c r="H11" s="58">
        <f ca="1">IF(M3=TRUE,RAND(),"")</f>
        <v>0.8378451238984579</v>
      </c>
      <c r="J11" s="53" t="str">
        <f>'歴史用語集'!E11</f>
        <v>　人類が他の動物と大きく違う点を4つ答えてください。</v>
      </c>
      <c r="K11" s="53" t="str">
        <f>'歴史用語集'!F11</f>
        <v>　直立歩行する・道具を使う・火を使う・言葉を使う</v>
      </c>
    </row>
    <row r="12" spans="1:11" ht="13.5" customHeight="1">
      <c r="A12" s="26">
        <v>8</v>
      </c>
      <c r="B12" s="17" t="str">
        <f t="shared" si="0"/>
        <v>　律令時代に、九州におかれた役所を何といいますか。</v>
      </c>
      <c r="C12" s="26">
        <f>IF(F12-N2&lt;=0,F12,"")</f>
        <v>8</v>
      </c>
      <c r="D12" s="20" t="str">
        <f>IF(C12="","",IF(B2&gt;0,VLOOKUP(C12,G:K,4,FALSE),""))</f>
        <v>　律令時代に、九州におかれた役所を何といいますか。</v>
      </c>
      <c r="E12" s="23" t="str">
        <f>IF(D12="","",VLOOKUP(C12,G:K,5,FALSE))</f>
        <v>　大宰府</v>
      </c>
      <c r="F12" s="59">
        <v>8</v>
      </c>
      <c r="J12" s="53">
        <f>'歴史用語集'!E12</f>
        <v>0</v>
      </c>
      <c r="K12" s="53">
        <f>'歴史用語集'!F12</f>
        <v>0</v>
      </c>
    </row>
    <row r="13" spans="1:14" ht="13.5" customHeight="1">
      <c r="A13" s="26">
        <v>9</v>
      </c>
      <c r="B13" s="17" t="str">
        <f t="shared" si="0"/>
        <v>　中国文明は何という川の流域におこりましたか。</v>
      </c>
      <c r="C13" s="26">
        <f>IF(F13-N2&lt;=0,F13,"")</f>
        <v>9</v>
      </c>
      <c r="D13" s="20" t="str">
        <f>IF(C13="","",IF(B2&gt;0,VLOOKUP(C13,G:K,4,FALSE),""))</f>
        <v>　中国文明は何という川の流域におこりましたか。</v>
      </c>
      <c r="E13" s="23" t="str">
        <f>IF(D13="","",VLOOKUP(C13,G:K,5,FALSE))</f>
        <v>　黄河</v>
      </c>
      <c r="F13" s="59">
        <v>9</v>
      </c>
      <c r="G13" s="53">
        <f>RANK(H13,H:H)</f>
        <v>6</v>
      </c>
      <c r="H13" s="58">
        <f ca="1">IF(M13=TRUE,RAND(),"")</f>
        <v>0.9445676904693174</v>
      </c>
      <c r="J13" s="53" t="str">
        <f>'歴史用語集'!E13</f>
        <v>　メソポタミア文明は何という川の流域におこりましたか。</v>
      </c>
      <c r="K13" s="53" t="str">
        <f>'歴史用語集'!F13</f>
        <v>　チグリス川・ユーフラテス川</v>
      </c>
      <c r="M13" s="53" t="b">
        <v>1</v>
      </c>
      <c r="N13" s="53" t="s">
        <v>3</v>
      </c>
    </row>
    <row r="14" spans="1:11" ht="13.5" customHeight="1">
      <c r="A14" s="27">
        <v>10</v>
      </c>
      <c r="B14" s="18" t="str">
        <f t="shared" si="0"/>
        <v>　旧石器時代に使われていた石器を何といいますか。</v>
      </c>
      <c r="C14" s="27">
        <f>IF(F14-N2&lt;=0,F14,"")</f>
        <v>10</v>
      </c>
      <c r="D14" s="21" t="str">
        <f>IF(C14="","",IF(B2&gt;0,VLOOKUP(C14,G:K,4,FALSE),""))</f>
        <v>　旧石器時代に使われていた石器を何といいますか。</v>
      </c>
      <c r="E14" s="24" t="str">
        <f>IF(D14="","",VLOOKUP(C14,G:K,5,FALSE))</f>
        <v>　打製石器</v>
      </c>
      <c r="F14" s="59">
        <v>10</v>
      </c>
      <c r="G14" s="53">
        <f>RANK(H14,H:H)</f>
        <v>15</v>
      </c>
      <c r="H14" s="58">
        <f ca="1">IF(M13=TRUE,RAND(),"")</f>
        <v>0.8764393132210055</v>
      </c>
      <c r="J14" s="53" t="str">
        <f>'歴史用語集'!E14</f>
        <v>　メソポタミア文明で使われていた文字を何といいますか。</v>
      </c>
      <c r="K14" s="53" t="str">
        <f>'歴史用語集'!F14</f>
        <v>　くさび形文字</v>
      </c>
    </row>
    <row r="15" spans="1:11" ht="13.5" customHeight="1">
      <c r="A15" s="25">
        <v>11</v>
      </c>
      <c r="B15" s="16" t="str">
        <f t="shared" si="0"/>
        <v>　アウストラロピテクス・ジャワ原人・ペキン原人・クロマニョン人らがいた時代を何といいますか。</v>
      </c>
      <c r="C15" s="25">
        <f>IF(F15-N2&lt;=0,F15,"")</f>
        <v>11</v>
      </c>
      <c r="D15" s="19" t="str">
        <f>IF(C15="","",IF(B2&gt;0,VLOOKUP(C15,G:K,4,FALSE),""))</f>
        <v>　アウストラロピテクス・ジャワ原人・ペキン原人・クロマニョン人らがいた時代を何といいますか。</v>
      </c>
      <c r="E15" s="22" t="str">
        <f>IF(D15="","",VLOOKUP(C15,G:K,5,FALSE))</f>
        <v>　旧石器時代</v>
      </c>
      <c r="F15" s="59">
        <v>11</v>
      </c>
      <c r="G15" s="53">
        <f>RANK(H15,H:H)</f>
        <v>68</v>
      </c>
      <c r="H15" s="58">
        <f ca="1">IF(M13=TRUE,RAND(),"")</f>
        <v>0.46577583918440646</v>
      </c>
      <c r="J15" s="53" t="str">
        <f>'歴史用語集'!E15</f>
        <v>　エジプト文明は何という川の流域におこりましたか。</v>
      </c>
      <c r="K15" s="53" t="str">
        <f>'歴史用語集'!F15</f>
        <v>　ナイル川</v>
      </c>
    </row>
    <row r="16" spans="1:11" ht="13.5" customHeight="1">
      <c r="A16" s="26">
        <v>12</v>
      </c>
      <c r="B16" s="17" t="str">
        <f t="shared" si="0"/>
        <v>　聖武天皇か奈良に作った大仏のある寺を何といいますか。</v>
      </c>
      <c r="C16" s="26">
        <f>IF(F16-N2&lt;=0,F16,"")</f>
        <v>12</v>
      </c>
      <c r="D16" s="20" t="str">
        <f>IF(C16="","",IF(B2&gt;0,VLOOKUP(C16,G:K,4,FALSE),""))</f>
        <v>　聖武天皇か奈良に作った大仏のある寺を何といいますか。</v>
      </c>
      <c r="E16" s="23" t="str">
        <f>IF(D16="","",VLOOKUP(C16,G:K,5,FALSE))</f>
        <v>　東大寺</v>
      </c>
      <c r="F16" s="59">
        <v>12</v>
      </c>
      <c r="G16" s="53">
        <f>RANK(H16,H:H)</f>
        <v>100</v>
      </c>
      <c r="H16" s="58">
        <f ca="1">IF(M13=TRUE,RAND(),"")</f>
        <v>0.10607509776987167</v>
      </c>
      <c r="J16" s="53" t="str">
        <f>'歴史用語集'!E16</f>
        <v>　エジプト文明で使われていた文字を何といいますか。</v>
      </c>
      <c r="K16" s="53" t="str">
        <f>'歴史用語集'!F16</f>
        <v>　象形文字</v>
      </c>
    </row>
    <row r="17" spans="1:11" ht="13.5" customHeight="1">
      <c r="A17" s="26">
        <v>13</v>
      </c>
      <c r="B17" s="17" t="str">
        <f t="shared" si="0"/>
        <v>　失明してまで日本にきた唐の僧は誰ですか。</v>
      </c>
      <c r="C17" s="26">
        <f>IF(F17-N2&lt;=0,F17,"")</f>
        <v>13</v>
      </c>
      <c r="D17" s="20" t="str">
        <f>IF(C17="","",IF(B2&gt;0,VLOOKUP(C17,G:K,4,FALSE),""))</f>
        <v>　失明してまで日本にきた唐の僧は誰ですか。</v>
      </c>
      <c r="E17" s="23" t="str">
        <f>IF(D17="","",VLOOKUP(C17,G:K,5,FALSE))</f>
        <v>　鑑真</v>
      </c>
      <c r="F17" s="59">
        <v>13</v>
      </c>
      <c r="G17" s="53">
        <f>RANK(H17,H:H)</f>
        <v>92</v>
      </c>
      <c r="H17" s="58">
        <f ca="1">IF(M13=TRUE,RAND(),"")</f>
        <v>0.167971642832212</v>
      </c>
      <c r="J17" s="53" t="str">
        <f>'歴史用語集'!E17</f>
        <v>　インダス文明は何という川の流域におこりましたか。</v>
      </c>
      <c r="K17" s="53" t="str">
        <f>'歴史用語集'!F17</f>
        <v>　インダス川</v>
      </c>
    </row>
    <row r="18" spans="1:11" ht="13.5" customHeight="1">
      <c r="A18" s="26">
        <v>14</v>
      </c>
      <c r="B18" s="17" t="str">
        <f t="shared" si="0"/>
        <v>　645年に起った中央集権国家を作るための変革を何といいますか。</v>
      </c>
      <c r="C18" s="26">
        <f>IF(F18-N2&lt;=0,F18,"")</f>
        <v>14</v>
      </c>
      <c r="D18" s="20" t="str">
        <f>IF(C18="","",IF(B2&gt;0,VLOOKUP(C18,G:K,4,FALSE),""))</f>
        <v>　645年に起った中央集権国家を作るための変革を何といいますか。</v>
      </c>
      <c r="E18" s="23" t="str">
        <f>IF(D18="","",VLOOKUP(C18,G:K,5,FALSE))</f>
        <v>　大化の改新</v>
      </c>
      <c r="F18" s="59">
        <v>14</v>
      </c>
      <c r="G18" s="53">
        <f>RANK(H18,H:H)</f>
        <v>21</v>
      </c>
      <c r="H18" s="58">
        <f ca="1">IF(M13=TRUE,RAND(),"")</f>
        <v>0.8085458525756524</v>
      </c>
      <c r="J18" s="53" t="str">
        <f>'歴史用語集'!E18</f>
        <v>　アーリア人が作った身分制度を何といいますか。</v>
      </c>
      <c r="K18" s="53" t="str">
        <f>'歴史用語集'!F18</f>
        <v>　カースト制</v>
      </c>
    </row>
    <row r="19" spans="1:11" ht="13.5" customHeight="1">
      <c r="A19" s="27">
        <v>15</v>
      </c>
      <c r="B19" s="18" t="str">
        <f t="shared" si="0"/>
        <v>　メソポタミア文明で使われていた文字を何といいますか。</v>
      </c>
      <c r="C19" s="27">
        <f>IF(F19-N2&lt;=0,F19,"")</f>
        <v>15</v>
      </c>
      <c r="D19" s="21" t="str">
        <f>IF(C19="","",IF(B2&gt;0,VLOOKUP(C19,G:K,4,FALSE),""))</f>
        <v>　メソポタミア文明で使われていた文字を何といいますか。</v>
      </c>
      <c r="E19" s="24" t="str">
        <f>IF(D19="","",VLOOKUP(C19,G:K,5,FALSE))</f>
        <v>　くさび形文字</v>
      </c>
      <c r="F19" s="59">
        <v>15</v>
      </c>
      <c r="G19" s="53">
        <f>RANK(H19,H:H)</f>
        <v>33</v>
      </c>
      <c r="H19" s="58">
        <f ca="1">IF(M13=TRUE,RAND(),"")</f>
        <v>0.7597462034926761</v>
      </c>
      <c r="J19" s="53" t="str">
        <f>'歴史用語集'!E19</f>
        <v>　カースト制を批判した、仏教を開いた人物は誰ですか。</v>
      </c>
      <c r="K19" s="53" t="str">
        <f>'歴史用語集'!F19</f>
        <v>　シャカ</v>
      </c>
    </row>
    <row r="20" spans="1:11" ht="13.5" customHeight="1">
      <c r="A20" s="25">
        <v>16</v>
      </c>
      <c r="B20" s="16" t="str">
        <f t="shared" si="0"/>
        <v>　隋の後に中国を統一したのはどこですか。</v>
      </c>
      <c r="C20" s="25">
        <f>IF(F20-N2&lt;=0,F20,"")</f>
        <v>16</v>
      </c>
      <c r="D20" s="19" t="str">
        <f>IF(C20="","",IF(B2&gt;0,VLOOKUP(C20,G:K,4,FALSE),""))</f>
        <v>　隋の後に中国を統一したのはどこですか。</v>
      </c>
      <c r="E20" s="22" t="str">
        <f>IF(D20="","",VLOOKUP(C20,G:K,5,FALSE))</f>
        <v>　唐</v>
      </c>
      <c r="F20" s="59">
        <v>16</v>
      </c>
      <c r="G20" s="53">
        <f>RANK(H20,H:H)</f>
        <v>67</v>
      </c>
      <c r="H20" s="58">
        <f ca="1">IF(M13=TRUE,RAND(),"")</f>
        <v>0.47002522212871534</v>
      </c>
      <c r="J20" s="53" t="str">
        <f>'歴史用語集'!E20</f>
        <v>　シャカが開いた宗教を何といいますか。</v>
      </c>
      <c r="K20" s="53" t="str">
        <f>'歴史用語集'!F20</f>
        <v>　仏教</v>
      </c>
    </row>
    <row r="21" spans="1:11" ht="13.5" customHeight="1">
      <c r="A21" s="26">
        <v>17</v>
      </c>
      <c r="B21" s="17" t="str">
        <f t="shared" si="0"/>
        <v>　人類が他の動物と大きく違う点を4つ答えてください。</v>
      </c>
      <c r="C21" s="26">
        <f>IF(F21-N2&lt;=0,F21,"")</f>
        <v>17</v>
      </c>
      <c r="D21" s="20" t="str">
        <f>IF(C21="","",IF(B2&gt;0,VLOOKUP(C21,G:K,4,FALSE),""))</f>
        <v>　人類が他の動物と大きく違う点を4つ答えてください。</v>
      </c>
      <c r="E21" s="23" t="str">
        <f>IF(D21="","",VLOOKUP(C21,G:K,5,FALSE))</f>
        <v>　直立歩行する・道具を使う・火を使う・言葉を使う</v>
      </c>
      <c r="F21" s="59">
        <v>17</v>
      </c>
      <c r="G21" s="53">
        <f>RANK(H21,H:H)</f>
        <v>47</v>
      </c>
      <c r="H21" s="58">
        <f ca="1">IF(M13=TRUE,RAND(),"")</f>
        <v>0.6127834164196022</v>
      </c>
      <c r="J21" s="53" t="str">
        <f>'歴史用語集'!E21</f>
        <v>　紀元前1世紀頃、地中海地方を支配したのは何という国ですか。</v>
      </c>
      <c r="K21" s="53" t="str">
        <f>'歴史用語集'!F21</f>
        <v>　ローマ帝国</v>
      </c>
    </row>
    <row r="22" spans="1:11" ht="13.5" customHeight="1">
      <c r="A22" s="26">
        <v>18</v>
      </c>
      <c r="B22" s="17" t="str">
        <f t="shared" si="0"/>
        <v>　弥生時代に、むらのリーダーの地位の高さを表すために使われた金属器は何ですか。</v>
      </c>
      <c r="C22" s="26">
        <f>IF(F22-N2&lt;=0,F22,"")</f>
        <v>18</v>
      </c>
      <c r="D22" s="20" t="str">
        <f>IF(C22="","",IF(B2&gt;0,VLOOKUP(C22,G:K,4,FALSE),""))</f>
        <v>　弥生時代に、むらのリーダーの地位の高さを表すために使われた金属器は何ですか。</v>
      </c>
      <c r="E22" s="23" t="str">
        <f>IF(D22="","",VLOOKUP(C22,G:K,5,FALSE))</f>
        <v>　青銅器</v>
      </c>
      <c r="F22" s="59">
        <v>18</v>
      </c>
      <c r="G22" s="53">
        <f>RANK(H22,H:H)</f>
        <v>49</v>
      </c>
      <c r="H22" s="58">
        <f ca="1">IF(M13=TRUE,RAND(),"")</f>
        <v>0.6101229216308028</v>
      </c>
      <c r="J22" s="53" t="str">
        <f>'歴史用語集'!E22</f>
        <v>　最初はローマ帝国に迫害されましたが、後に国教として認められた宗教は何ですか。</v>
      </c>
      <c r="K22" s="53" t="str">
        <f>'歴史用語集'!F22</f>
        <v>　キリスト教</v>
      </c>
    </row>
    <row r="23" spans="1:11" ht="13.5" customHeight="1">
      <c r="A23" s="26">
        <v>19</v>
      </c>
      <c r="B23" s="17" t="str">
        <f t="shared" si="0"/>
        <v>　約70～20万年前にジャワ島に現れた人類を何といいますか。</v>
      </c>
      <c r="C23" s="26">
        <f>IF(F23-N2&lt;=0,F23,"")</f>
        <v>19</v>
      </c>
      <c r="D23" s="20" t="str">
        <f>IF(C23="","",IF(B2&gt;0,VLOOKUP(C23,G:K,4,FALSE),""))</f>
        <v>　約70～20万年前にジャワ島に現れた人類を何といいますか。</v>
      </c>
      <c r="E23" s="23" t="str">
        <f>IF(D23="","",VLOOKUP(C23,G:K,5,FALSE))</f>
        <v>　ジャワ原人</v>
      </c>
      <c r="F23" s="59">
        <v>19</v>
      </c>
      <c r="G23" s="53">
        <f>RANK(H23,H:H)</f>
        <v>53</v>
      </c>
      <c r="H23" s="58">
        <f ca="1">IF(M13=TRUE,RAND(),"")</f>
        <v>0.5845527203341216</v>
      </c>
      <c r="J23" s="53" t="str">
        <f>'歴史用語集'!E23</f>
        <v>　キリスト教を開いた人物は誰ですか。</v>
      </c>
      <c r="K23" s="53" t="str">
        <f>'歴史用語集'!F23</f>
        <v>　イエス=キリスト</v>
      </c>
    </row>
    <row r="24" spans="1:11" ht="13.5" customHeight="1">
      <c r="A24" s="27">
        <v>20</v>
      </c>
      <c r="B24" s="18" t="str">
        <f t="shared" si="0"/>
        <v>　律令制度のもとで、6才以上の男女に与えられた田を何といいますか。</v>
      </c>
      <c r="C24" s="27">
        <f>IF(F24-N2&lt;=0,F24,"")</f>
        <v>20</v>
      </c>
      <c r="D24" s="21" t="str">
        <f>IF(C24="","",IF(B2&gt;0,VLOOKUP(C24,G:K,4,FALSE),""))</f>
        <v>　律令制度のもとで、6才以上の男女に与えられた田を何といいますか。</v>
      </c>
      <c r="E24" s="24" t="str">
        <f>IF(D24="","",VLOOKUP(C24,G:K,5,FALSE))</f>
        <v>　口分田</v>
      </c>
      <c r="F24" s="59">
        <v>20</v>
      </c>
      <c r="J24" s="53">
        <f>'歴史用語集'!E24</f>
        <v>0</v>
      </c>
      <c r="K24" s="53">
        <f>'歴史用語集'!F24</f>
        <v>0</v>
      </c>
    </row>
    <row r="25" spans="1:14" ht="13.5" customHeight="1">
      <c r="A25" s="25">
        <v>21</v>
      </c>
      <c r="B25" s="16" t="str">
        <f t="shared" si="0"/>
        <v>　アーリア人が作った身分制度を何といいますか。</v>
      </c>
      <c r="C25" s="25">
        <f>IF(F25-N2&lt;=0,F25,"")</f>
        <v>21</v>
      </c>
      <c r="D25" s="19" t="str">
        <f>IF(C25="","",IF(B2&gt;0,VLOOKUP(C25,G:K,4,FALSE),""))</f>
        <v>　アーリア人が作った身分制度を何といいますか。</v>
      </c>
      <c r="E25" s="22" t="str">
        <f>IF(D25="","",VLOOKUP(C25,G:K,5,FALSE))</f>
        <v>　カースト制</v>
      </c>
      <c r="F25" s="59">
        <v>21</v>
      </c>
      <c r="G25" s="53">
        <f>RANK(H25,H:H)</f>
        <v>70</v>
      </c>
      <c r="H25" s="58">
        <f ca="1">IF(M25=TRUE,RAND(),"")</f>
        <v>0.40639268989428223</v>
      </c>
      <c r="J25" s="53" t="str">
        <f>'歴史用語集'!E25</f>
        <v>　中国文明最初の国を何といいますか。</v>
      </c>
      <c r="K25" s="53" t="str">
        <f>'歴史用語集'!F25</f>
        <v>　殷</v>
      </c>
      <c r="M25" s="53" t="b">
        <v>1</v>
      </c>
      <c r="N25" s="53" t="s">
        <v>4</v>
      </c>
    </row>
    <row r="26" spans="1:11" ht="13.5" customHeight="1">
      <c r="A26" s="26">
        <v>22</v>
      </c>
      <c r="B26" s="17" t="str">
        <f t="shared" si="0"/>
        <v>　大王の政権を何といいますか。</v>
      </c>
      <c r="C26" s="26">
        <f>IF(F26-N2&lt;=0,F26,"")</f>
        <v>22</v>
      </c>
      <c r="D26" s="20" t="str">
        <f>IF(C26="","",IF(B2&gt;0,VLOOKUP(C26,G:K,4,FALSE),""))</f>
        <v>　大王の政権を何といいますか。</v>
      </c>
      <c r="E26" s="23" t="str">
        <f>IF(D26="","",VLOOKUP(C26,G:K,5,FALSE))</f>
        <v>　大和朝廷(大和王権･大和政権)</v>
      </c>
      <c r="F26" s="59">
        <v>22</v>
      </c>
      <c r="G26" s="53">
        <f>RANK(H26,H:H)</f>
        <v>9</v>
      </c>
      <c r="H26" s="58">
        <f ca="1">IF(M25=TRUE,RAND(),"")</f>
        <v>0.9155769737278243</v>
      </c>
      <c r="J26" s="53" t="str">
        <f>'歴史用語集'!E26</f>
        <v>　中国文明は何という川の流域におこりましたか。</v>
      </c>
      <c r="K26" s="53" t="str">
        <f>'歴史用語集'!F26</f>
        <v>　黄河</v>
      </c>
    </row>
    <row r="27" spans="1:11" ht="13.5" customHeight="1">
      <c r="A27" s="26">
        <v>23</v>
      </c>
      <c r="B27" s="17" t="str">
        <f t="shared" si="0"/>
        <v>　紀元前202年に中国を統一した国を何といいますか。</v>
      </c>
      <c r="C27" s="26">
        <f>IF(F27-N2&lt;=0,F27,"")</f>
        <v>23</v>
      </c>
      <c r="D27" s="20" t="str">
        <f>IF(C27="","",IF(B2&gt;0,VLOOKUP(C27,G:K,4,FALSE),""))</f>
        <v>　紀元前202年に中国を統一した国を何といいますか。</v>
      </c>
      <c r="E27" s="23" t="str">
        <f>IF(D27="","",VLOOKUP(C27,G:K,5,FALSE))</f>
        <v>　漢</v>
      </c>
      <c r="F27" s="59">
        <v>23</v>
      </c>
      <c r="G27" s="53">
        <f>RANK(H27,H:H)</f>
        <v>42</v>
      </c>
      <c r="H27" s="58">
        <f ca="1">IF(M25=TRUE,RAND(),"")</f>
        <v>0.6627483449447773</v>
      </c>
      <c r="J27" s="53" t="str">
        <f>'歴史用語集'!E27</f>
        <v>　中国文明で使われていた文字を何といいますか。</v>
      </c>
      <c r="K27" s="53" t="str">
        <f>'歴史用語集'!F27</f>
        <v>　甲骨文字</v>
      </c>
    </row>
    <row r="28" spans="1:11" ht="13.5" customHeight="1">
      <c r="A28" s="26">
        <v>24</v>
      </c>
      <c r="B28" s="17" t="str">
        <f t="shared" si="0"/>
        <v>　奈良時代にできた最も古い歴史書を何といいますか。</v>
      </c>
      <c r="C28" s="26">
        <f>IF(F28-N2&lt;=0,F28,"")</f>
        <v>24</v>
      </c>
      <c r="D28" s="20" t="str">
        <f>IF(C28="","",IF(B2&gt;0,VLOOKUP(C28,G:K,4,FALSE),""))</f>
        <v>　奈良時代にできた最も古い歴史書を何といいますか。</v>
      </c>
      <c r="E28" s="23" t="str">
        <f>IF(D28="","",VLOOKUP(C28,G:K,5,FALSE))</f>
        <v>　古事記</v>
      </c>
      <c r="F28" s="59">
        <v>24</v>
      </c>
      <c r="G28" s="53">
        <f>RANK(H28,H:H)</f>
        <v>87</v>
      </c>
      <c r="H28" s="58">
        <f ca="1">IF(M25=TRUE,RAND(),"")</f>
        <v>0.20496475365052902</v>
      </c>
      <c r="J28" s="53" t="str">
        <f>'歴史用語集'!E28</f>
        <v>　春秋戦国時代に礼儀を大切にする教えを開いたのは誰ですか。</v>
      </c>
      <c r="K28" s="53" t="str">
        <f>'歴史用語集'!F28</f>
        <v>　孔子</v>
      </c>
    </row>
    <row r="29" spans="1:11" ht="13.5" customHeight="1">
      <c r="A29" s="27">
        <v>25</v>
      </c>
      <c r="B29" s="18" t="str">
        <f t="shared" si="0"/>
        <v>　土を盛り上げて築いた、天皇や豪族などの有力者の墓を何といいますか。</v>
      </c>
      <c r="C29" s="27">
        <f>IF(F29-N2&lt;=0,F29,"")</f>
        <v>25</v>
      </c>
      <c r="D29" s="21" t="str">
        <f>IF(C29="","",IF(B2&gt;0,VLOOKUP(C29,G:K,4,FALSE),""))</f>
        <v>　土を盛り上げて築いた、天皇や豪族などの有力者の墓を何といいますか。</v>
      </c>
      <c r="E29" s="24" t="str">
        <f>IF(D29="","",VLOOKUP(C29,G:K,5,FALSE))</f>
        <v>　古墳</v>
      </c>
      <c r="F29" s="59">
        <v>25</v>
      </c>
      <c r="G29" s="53">
        <f>RANK(H29,H:H)</f>
        <v>56</v>
      </c>
      <c r="H29" s="58">
        <f ca="1">IF(M25=TRUE,RAND(),"")</f>
        <v>0.5576081158038937</v>
      </c>
      <c r="J29" s="53" t="str">
        <f>'歴史用語集'!E29</f>
        <v>　孔子が開いた教えを何といいますか。</v>
      </c>
      <c r="K29" s="53" t="str">
        <f>'歴史用語集'!F29</f>
        <v>　儒教</v>
      </c>
    </row>
    <row r="30" spans="1:11" ht="13.5" customHeight="1">
      <c r="A30" s="25">
        <v>26</v>
      </c>
      <c r="B30" s="16" t="str">
        <f t="shared" si="0"/>
        <v>　奈良時代に仏教を厚く保護した天皇は誰ですか。</v>
      </c>
      <c r="C30" s="25">
        <f>IF(F30-N2&lt;=0,F30,"")</f>
        <v>26</v>
      </c>
      <c r="D30" s="19" t="str">
        <f>IF(C30="","",IF(B2&gt;0,VLOOKUP(C30,G:K,4,FALSE),""))</f>
        <v>　奈良時代に仏教を厚く保護した天皇は誰ですか。</v>
      </c>
      <c r="E30" s="22" t="str">
        <f>IF(D30="","",VLOOKUP(C30,G:K,5,FALSE))</f>
        <v>　聖武天皇</v>
      </c>
      <c r="F30" s="59">
        <v>26</v>
      </c>
      <c r="G30" s="53">
        <f>RANK(H30,H:H)</f>
        <v>54</v>
      </c>
      <c r="H30" s="58">
        <f ca="1">IF(M25=TRUE,RAND(),"")</f>
        <v>0.5733358859088353</v>
      </c>
      <c r="J30" s="53" t="str">
        <f>'歴史用語集'!E30</f>
        <v>　紀元前221年に中国を統一した国を何といいますか。</v>
      </c>
      <c r="K30" s="53" t="str">
        <f>'歴史用語集'!F30</f>
        <v>　秦</v>
      </c>
    </row>
    <row r="31" spans="1:11" ht="13.5" customHeight="1">
      <c r="A31" s="26">
        <v>27</v>
      </c>
      <c r="B31" s="17" t="str">
        <f t="shared" si="0"/>
        <v>　聖徳太子に仕えた、遣隋使の代表的人物は誰ですか。</v>
      </c>
      <c r="C31" s="26">
        <f>IF(F31-N2&lt;=0,F31,"")</f>
        <v>27</v>
      </c>
      <c r="D31" s="20" t="str">
        <f>IF(C31="","",IF(B2&gt;0,VLOOKUP(C31,G:K,4,FALSE),""))</f>
        <v>　聖徳太子に仕えた、遣隋使の代表的人物は誰ですか。</v>
      </c>
      <c r="E31" s="23" t="str">
        <f>IF(D31="","",VLOOKUP(C31,G:K,5,FALSE))</f>
        <v>　小野妹子</v>
      </c>
      <c r="F31" s="59">
        <v>27</v>
      </c>
      <c r="G31" s="53">
        <f>RANK(H31,H:H)</f>
        <v>110</v>
      </c>
      <c r="H31" s="58">
        <f ca="1">IF(M25=TRUE,RAND(),"")</f>
        <v>0.02097266098074435</v>
      </c>
      <c r="J31" s="53" t="str">
        <f>'歴史用語集'!E31</f>
        <v>　秦の皇帝は誰ですか。(初代)</v>
      </c>
      <c r="K31" s="53" t="str">
        <f>'歴史用語集'!F31</f>
        <v>　始皇帝</v>
      </c>
    </row>
    <row r="32" spans="1:11" ht="13.5" customHeight="1">
      <c r="A32" s="26">
        <v>28</v>
      </c>
      <c r="B32" s="17" t="str">
        <f t="shared" si="0"/>
        <v>　弥生時代に稲をかりとるのに使われた石器は何ですか。</v>
      </c>
      <c r="C32" s="26">
        <f>IF(F32-N2&lt;=0,F32,"")</f>
        <v>28</v>
      </c>
      <c r="D32" s="20" t="str">
        <f>IF(C32="","",IF(B2&gt;0,VLOOKUP(C32,G:K,4,FALSE),""))</f>
        <v>　弥生時代に稲をかりとるのに使われた石器は何ですか。</v>
      </c>
      <c r="E32" s="23" t="str">
        <f>IF(D32="","",VLOOKUP(C32,G:K,5,FALSE))</f>
        <v>　石ぼうちょう</v>
      </c>
      <c r="F32" s="59">
        <v>28</v>
      </c>
      <c r="G32" s="53">
        <f>RANK(H32,H:H)</f>
        <v>108</v>
      </c>
      <c r="H32" s="58">
        <f ca="1">IF(M25=TRUE,RAND(),"")</f>
        <v>0.033389028492132766</v>
      </c>
      <c r="J32" s="53" t="str">
        <f>'歴史用語集'!E32</f>
        <v>　始皇帝が北方の遊牧民族の侵入を防ぐためにつくったものは何ですか。</v>
      </c>
      <c r="K32" s="53" t="str">
        <f>'歴史用語集'!F32</f>
        <v>　万里の長城</v>
      </c>
    </row>
    <row r="33" spans="1:11" ht="13.5" customHeight="1">
      <c r="A33" s="26">
        <v>29</v>
      </c>
      <c r="B33" s="17" t="str">
        <f t="shared" si="0"/>
        <v>　律令時代に、地方の郡ごとにおかれた役人を何といいますか。</v>
      </c>
      <c r="C33" s="26">
        <f>IF(F33-N2&lt;=0,F33,"")</f>
        <v>29</v>
      </c>
      <c r="D33" s="20" t="str">
        <f>IF(C33="","",IF(B2&gt;0,VLOOKUP(C33,G:K,4,FALSE),""))</f>
        <v>　律令時代に、地方の郡ごとにおかれた役人を何といいますか。</v>
      </c>
      <c r="E33" s="23" t="str">
        <f>IF(D33="","",VLOOKUP(C33,G:K,5,FALSE))</f>
        <v>　郡司</v>
      </c>
      <c r="F33" s="59">
        <v>29</v>
      </c>
      <c r="G33" s="53">
        <f>RANK(H33,H:H)</f>
        <v>23</v>
      </c>
      <c r="H33" s="58">
        <f ca="1">IF(M25=TRUE,RAND(),"")</f>
        <v>0.8073300343650169</v>
      </c>
      <c r="J33" s="53" t="str">
        <f>'歴史用語集'!E33</f>
        <v>　紀元前202年に中国を統一した国を何といいますか。</v>
      </c>
      <c r="K33" s="53" t="str">
        <f>'歴史用語集'!F33</f>
        <v>　漢</v>
      </c>
    </row>
    <row r="34" spans="1:11" ht="13.5" customHeight="1">
      <c r="A34" s="27">
        <v>30</v>
      </c>
      <c r="B34" s="18" t="str">
        <f t="shared" si="0"/>
        <v>　貧しい農民の生活を題材とした「貧窮問答歌」の作者は誰ですか。</v>
      </c>
      <c r="C34" s="27">
        <f>IF(F34-N2&lt;=0,F34,"")</f>
        <v>30</v>
      </c>
      <c r="D34" s="21" t="str">
        <f>IF(C34="","",IF(B2&gt;0,VLOOKUP(C34,G:K,4,FALSE),""))</f>
        <v>　貧しい農民の生活を題材とした「貧窮問答歌」の作者は誰ですか。</v>
      </c>
      <c r="E34" s="24" t="str">
        <f>IF(D34="","",VLOOKUP(C34,G:K,5,FALSE))</f>
        <v>　山上憶良</v>
      </c>
      <c r="F34" s="59">
        <v>30</v>
      </c>
      <c r="G34" s="53">
        <f>RANK(H34,H:H)</f>
        <v>38</v>
      </c>
      <c r="H34" s="58">
        <f ca="1">IF(M25=TRUE,RAND(),"")</f>
        <v>0.7276967077047847</v>
      </c>
      <c r="J34" s="53" t="str">
        <f>'歴史用語集'!E34</f>
        <v>　漢の時代に開かれた西方への交通路を何といいますか。</v>
      </c>
      <c r="K34" s="53" t="str">
        <f>'歴史用語集'!F34</f>
        <v>　シルクロード</v>
      </c>
    </row>
    <row r="35" spans="1:11" ht="13.5" customHeight="1">
      <c r="A35" s="25">
        <v>31</v>
      </c>
      <c r="B35" s="16" t="str">
        <f t="shared" si="0"/>
        <v>　綺文時代にみられる女性の姿をした土製の人形を何といいますか。</v>
      </c>
      <c r="C35" s="25">
        <f>IF(F35-N2&lt;=0,F35,"")</f>
        <v>31</v>
      </c>
      <c r="D35" s="19" t="str">
        <f>IF(C35="","",IF(B2&gt;0,VLOOKUP(C35,G:K,4,FALSE),""))</f>
        <v>　綺文時代にみられる女性の姿をした土製の人形を何といいますか。</v>
      </c>
      <c r="E35" s="22" t="str">
        <f>IF(D35="","",VLOOKUP(C35,G:K,5,FALSE))</f>
        <v>　土偶</v>
      </c>
      <c r="F35" s="59">
        <v>31</v>
      </c>
      <c r="G35" s="53">
        <f>RANK(H35,H:H)</f>
        <v>109</v>
      </c>
      <c r="H35" s="58">
        <f ca="1">IF(M25=TRUE,RAND(),"")</f>
        <v>0.023137707668830387</v>
      </c>
      <c r="J35" s="53" t="str">
        <f>'歴史用語集'!E35</f>
        <v>　シルクロードは中国からどこの国まで続いていましたか。</v>
      </c>
      <c r="K35" s="53" t="str">
        <f>'歴史用語集'!F35</f>
        <v>　ローマ帝国</v>
      </c>
    </row>
    <row r="36" spans="1:11" ht="13.5" customHeight="1">
      <c r="A36" s="26">
        <v>32</v>
      </c>
      <c r="B36" s="17" t="str">
        <f t="shared" si="0"/>
        <v>　大阪府堺市にある日本最大の古墳を何といいますか。</v>
      </c>
      <c r="C36" s="26">
        <f>IF(F36-N2&lt;=0,F36,"")</f>
        <v>32</v>
      </c>
      <c r="D36" s="20" t="str">
        <f>IF(C36="","",IF(B2&gt;0,VLOOKUP(C36,G:K,4,FALSE),""))</f>
        <v>　大阪府堺市にある日本最大の古墳を何といいますか。</v>
      </c>
      <c r="E36" s="23" t="str">
        <f>IF(D36="","",VLOOKUP(C36,G:K,5,FALSE))</f>
        <v>　大仙(山)古墳</v>
      </c>
      <c r="F36" s="59">
        <v>32</v>
      </c>
      <c r="G36" s="53">
        <f>RANK(H36,H:H)</f>
        <v>95</v>
      </c>
      <c r="H36" s="58">
        <f ca="1">IF(M25=TRUE,RAND(),"")</f>
        <v>0.1432576189210648</v>
      </c>
      <c r="J36" s="53" t="str">
        <f>'歴史用語集'!E36</f>
        <v>　2世紀ごろ朝鮮北部にできた国を何といいますか。</v>
      </c>
      <c r="K36" s="53" t="str">
        <f>'歴史用語集'!F36</f>
        <v>　高句麗</v>
      </c>
    </row>
    <row r="37" spans="1:11" ht="13.5" customHeight="1">
      <c r="A37" s="26">
        <v>33</v>
      </c>
      <c r="B37" s="17" t="str">
        <f t="shared" si="0"/>
        <v>　カースト制を批判した、仏教を開いた人物は誰ですか。</v>
      </c>
      <c r="C37" s="26">
        <f>IF(F37-N2&lt;=0,F37,"")</f>
        <v>33</v>
      </c>
      <c r="D37" s="20" t="str">
        <f>IF(C37="","",IF(B2&gt;0,VLOOKUP(C37,G:K,4,FALSE),""))</f>
        <v>　カースト制を批判した、仏教を開いた人物は誰ですか。</v>
      </c>
      <c r="E37" s="23" t="str">
        <f>IF(D37="","",VLOOKUP(C37,G:K,5,FALSE))</f>
        <v>　シャカ</v>
      </c>
      <c r="F37" s="59">
        <v>33</v>
      </c>
      <c r="J37" s="53">
        <f>'歴史用語集'!E37</f>
        <v>0</v>
      </c>
      <c r="K37" s="53">
        <f>'歴史用語集'!F37</f>
        <v>0</v>
      </c>
    </row>
    <row r="38" spans="1:14" ht="13.5" customHeight="1">
      <c r="A38" s="26">
        <v>34</v>
      </c>
      <c r="B38" s="17" t="str">
        <f t="shared" si="0"/>
        <v>　律令時代に、地方の国ごとにおかれた役人を何といいますか。</v>
      </c>
      <c r="C38" s="26">
        <f>IF(F38-N2&lt;=0,F38,"")</f>
        <v>34</v>
      </c>
      <c r="D38" s="20" t="str">
        <f>IF(C38="","",IF(B2&gt;0,VLOOKUP(C38,G:K,4,FALSE),""))</f>
        <v>　律令時代に、地方の国ごとにおかれた役人を何といいますか。</v>
      </c>
      <c r="E38" s="23" t="str">
        <f>IF(D38="","",VLOOKUP(C38,G:K,5,FALSE))</f>
        <v>　国司</v>
      </c>
      <c r="F38" s="59">
        <v>34</v>
      </c>
      <c r="G38" s="53">
        <f>RANK(H38,H:H)</f>
        <v>77</v>
      </c>
      <c r="H38" s="58">
        <f ca="1">IF(M38=TRUE,RAND(),"")</f>
        <v>0.3550828169767426</v>
      </c>
      <c r="J38" s="53" t="str">
        <f>'歴史用語集'!E38</f>
        <v>　１万年以上前の日本を何時代といいますか。</v>
      </c>
      <c r="K38" s="53" t="str">
        <f>'歴史用語集'!F38</f>
        <v>　旧石器時代</v>
      </c>
      <c r="M38" s="53" t="b">
        <v>1</v>
      </c>
      <c r="N38" s="53" t="s">
        <v>5</v>
      </c>
    </row>
    <row r="39" spans="1:11" ht="13.5" customHeight="1">
      <c r="A39" s="27">
        <v>35</v>
      </c>
      <c r="B39" s="18" t="str">
        <f t="shared" si="0"/>
        <v>　推古天皇を助けて政権をにぎったのは誰ですか。</v>
      </c>
      <c r="C39" s="27">
        <f>IF(F39-N2&lt;=0,F39,"")</f>
        <v>35</v>
      </c>
      <c r="D39" s="21" t="str">
        <f>IF(C39="","",IF(B2&gt;0,VLOOKUP(C39,G:K,4,FALSE),""))</f>
        <v>　推古天皇を助けて政権をにぎったのは誰ですか。</v>
      </c>
      <c r="E39" s="24" t="str">
        <f>IF(D39="","",VLOOKUP(C39,G:K,5,FALSE))</f>
        <v>　聖徳太子</v>
      </c>
      <c r="F39" s="59">
        <v>35</v>
      </c>
      <c r="G39" s="53">
        <f>RANK(H39,H:H)</f>
        <v>10</v>
      </c>
      <c r="H39" s="58">
        <f ca="1">IF(M38=TRUE,RAND(),"")</f>
        <v>0.8988026472710846</v>
      </c>
      <c r="J39" s="53" t="str">
        <f>'歴史用語集'!E39</f>
        <v>　旧石器時代に使われていた石器を何といいますか。</v>
      </c>
      <c r="K39" s="53" t="str">
        <f>'歴史用語集'!F39</f>
        <v>　打製石器</v>
      </c>
    </row>
    <row r="40" spans="1:11" ht="13.5" customHeight="1">
      <c r="A40" s="25">
        <v>36</v>
      </c>
      <c r="B40" s="16" t="str">
        <f t="shared" si="0"/>
        <v>　奈良時代にできた歴史書は古事記と何ですか。</v>
      </c>
      <c r="C40" s="25">
        <f>IF(F40-N2&lt;=0,F40,"")</f>
        <v>36</v>
      </c>
      <c r="D40" s="19" t="str">
        <f>IF(C40="","",IF(B2&gt;0,VLOOKUP(C40,G:K,4,FALSE),""))</f>
        <v>　奈良時代にできた歴史書は古事記と何ですか。</v>
      </c>
      <c r="E40" s="22" t="str">
        <f>IF(D40="","",VLOOKUP(C40,G:K,5,FALSE))</f>
        <v>　日本書紀</v>
      </c>
      <c r="F40" s="59">
        <v>36</v>
      </c>
      <c r="G40" s="53">
        <f>RANK(H40,H:H)</f>
        <v>83</v>
      </c>
      <c r="H40" s="58">
        <f ca="1">IF(M38=TRUE,RAND(),"")</f>
        <v>0.26154733427792287</v>
      </c>
      <c r="J40" s="53" t="str">
        <f>'歴史用語集'!E40</f>
        <v>　約1万円前、日本が大陸から離れたころを何時代といいますか。</v>
      </c>
      <c r="K40" s="53" t="str">
        <f>'歴史用語集'!F40</f>
        <v>　縄文時代</v>
      </c>
    </row>
    <row r="41" spans="1:11" ht="13.5" customHeight="1">
      <c r="A41" s="26">
        <v>37</v>
      </c>
      <c r="B41" s="17" t="str">
        <f t="shared" si="0"/>
        <v>　大宝律令で土地と人民を国のものとする制度を何といいますか。</v>
      </c>
      <c r="C41" s="26">
        <f>IF(F41-N2&lt;=0,F41,"")</f>
        <v>37</v>
      </c>
      <c r="D41" s="20" t="str">
        <f>IF(C41="","",IF(B2&gt;0,VLOOKUP(C41,G:K,4,FALSE),""))</f>
        <v>　大宝律令で土地と人民を国のものとする制度を何といいますか。</v>
      </c>
      <c r="E41" s="23" t="str">
        <f>IF(D41="","",VLOOKUP(C41,G:K,5,FALSE))</f>
        <v>　公地公民</v>
      </c>
      <c r="F41" s="59">
        <v>37</v>
      </c>
      <c r="G41" s="53">
        <f>RANK(H41,H:H)</f>
        <v>74</v>
      </c>
      <c r="H41" s="58">
        <f ca="1">IF(M38=TRUE,RAND(),"")</f>
        <v>0.36580615837918384</v>
      </c>
      <c r="J41" s="53" t="str">
        <f>'歴史用語集'!E41</f>
        <v>　縄文時代のどのような生活を中心としていましたか。(2つ)</v>
      </c>
      <c r="K41" s="53" t="str">
        <f>'歴史用語集'!F41</f>
        <v>　狩り・採集</v>
      </c>
    </row>
    <row r="42" spans="1:11" ht="13.5" customHeight="1">
      <c r="A42" s="26">
        <v>38</v>
      </c>
      <c r="B42" s="17" t="str">
        <f t="shared" si="0"/>
        <v>　漢の時代に開かれた西方への交通路を何といいますか。</v>
      </c>
      <c r="C42" s="26">
        <f>IF(F42-N2&lt;=0,F42,"")</f>
        <v>38</v>
      </c>
      <c r="D42" s="20" t="str">
        <f>IF(C42="","",IF(B2&gt;0,VLOOKUP(C42,G:K,4,FALSE),""))</f>
        <v>　漢の時代に開かれた西方への交通路を何といいますか。</v>
      </c>
      <c r="E42" s="23" t="str">
        <f>IF(D42="","",VLOOKUP(C42,G:K,5,FALSE))</f>
        <v>　シルクロード</v>
      </c>
      <c r="F42" s="59">
        <v>38</v>
      </c>
      <c r="G42" s="53">
        <f>RANK(H42,H:H)</f>
        <v>98</v>
      </c>
      <c r="H42" s="58">
        <f ca="1">IF(M38=TRUE,RAND(),"")</f>
        <v>0.11580685039237171</v>
      </c>
      <c r="J42" s="53" t="str">
        <f>'歴史用語集'!E42</f>
        <v>　縄文時代に使われた縄目の文様のある土器を何といいますか。</v>
      </c>
      <c r="K42" s="53" t="str">
        <f>'歴史用語集'!F42</f>
        <v>　縄文土器</v>
      </c>
    </row>
    <row r="43" spans="1:11" ht="13.5" customHeight="1">
      <c r="A43" s="26">
        <v>39</v>
      </c>
      <c r="B43" s="17" t="str">
        <f t="shared" si="0"/>
        <v>　東大寺にある聖武天皇の宝物を収めた建物を何といいますか。</v>
      </c>
      <c r="C43" s="26">
        <f>IF(F43-N2&lt;=0,F43,"")</f>
        <v>39</v>
      </c>
      <c r="D43" s="20" t="str">
        <f>IF(C43="","",IF(B2&gt;0,VLOOKUP(C43,G:K,4,FALSE),""))</f>
        <v>　東大寺にある聖武天皇の宝物を収めた建物を何といいますか。</v>
      </c>
      <c r="E43" s="23" t="str">
        <f>IF(D43="","",VLOOKUP(C43,G:K,5,FALSE))</f>
        <v>　正倉院</v>
      </c>
      <c r="F43" s="59">
        <v>39</v>
      </c>
      <c r="G43" s="53">
        <f>RANK(H43,H:H)</f>
        <v>62</v>
      </c>
      <c r="H43" s="58">
        <f ca="1">IF(M38=TRUE,RAND(),"")</f>
        <v>0.5053253024967415</v>
      </c>
      <c r="J43" s="53" t="str">
        <f>'歴史用語集'!E43</f>
        <v>　縄文時代の人々が住んでいた住居を何といいますか。</v>
      </c>
      <c r="K43" s="53" t="str">
        <f>'歴史用語集'!F43</f>
        <v>　たて穴住居</v>
      </c>
    </row>
    <row r="44" spans="1:11" ht="13.5" customHeight="1">
      <c r="A44" s="27">
        <v>40</v>
      </c>
      <c r="B44" s="18" t="str">
        <f t="shared" si="0"/>
        <v>　日本で農業が始まった紀元前3世紀から紀元後:3世紀までを何時代といいますか。</v>
      </c>
      <c r="C44" s="27">
        <f>IF(F44-N2&lt;=0,F44,"")</f>
        <v>40</v>
      </c>
      <c r="D44" s="21" t="str">
        <f>IF(C44="","",IF(B2&gt;0,VLOOKUP(C44,G:K,4,FALSE),""))</f>
        <v>　日本で農業が始まった紀元前3世紀から紀元後:3世紀までを何時代といいますか。</v>
      </c>
      <c r="E44" s="24" t="str">
        <f>IF(D44="","",VLOOKUP(C44,G:K,5,FALSE))</f>
        <v>　弥生時代</v>
      </c>
      <c r="F44" s="59">
        <v>40</v>
      </c>
      <c r="G44" s="53">
        <f>RANK(H44,H:H)</f>
        <v>31</v>
      </c>
      <c r="H44" s="58">
        <f ca="1">IF(M38=TRUE,RAND(),"")</f>
        <v>0.7649083195771276</v>
      </c>
      <c r="J44" s="53" t="str">
        <f>'歴史用語集'!E44</f>
        <v>　綺文時代にみられる女性の姿をした土製の人形を何といいますか。</v>
      </c>
      <c r="K44" s="53" t="str">
        <f>'歴史用語集'!F44</f>
        <v>　土偶</v>
      </c>
    </row>
    <row r="45" spans="1:11" ht="13.5" customHeight="1">
      <c r="A45" s="25">
        <v>41</v>
      </c>
      <c r="B45" s="16" t="str">
        <f t="shared" si="0"/>
        <v>　中国の漢では日本のことを何とよんでいましたか。</v>
      </c>
      <c r="C45" s="25">
        <f>IF(F45-N2&lt;=0,F45,"")</f>
        <v>41</v>
      </c>
      <c r="D45" s="19" t="str">
        <f>IF(C45="","",IF(B2&gt;0,VLOOKUP(C45,G:K,4,FALSE),""))</f>
        <v>　中国の漢では日本のことを何とよんでいましたか。</v>
      </c>
      <c r="E45" s="22" t="str">
        <f>IF(D45="","",VLOOKUP(C45,G:K,5,FALSE))</f>
        <v>　倭</v>
      </c>
      <c r="F45" s="59">
        <v>41</v>
      </c>
      <c r="G45" s="53">
        <f>RANK(H45,H:H)</f>
        <v>80</v>
      </c>
      <c r="H45" s="58">
        <f ca="1">IF(M38=TRUE,RAND(),"")</f>
        <v>0.3133355058422769</v>
      </c>
      <c r="J45" s="53" t="str">
        <f>'歴史用語集'!E45</f>
        <v>　縄文時代の遺跡で､貝がらなどを捨てたあとを何といいますか。</v>
      </c>
      <c r="K45" s="53" t="str">
        <f>'歴史用語集'!F45</f>
        <v>　貝塚</v>
      </c>
    </row>
    <row r="46" spans="1:11" ht="13.5" customHeight="1">
      <c r="A46" s="26">
        <v>42</v>
      </c>
      <c r="B46" s="17" t="str">
        <f t="shared" si="0"/>
        <v>　中国文明で使われていた文字を何といいますか。</v>
      </c>
      <c r="C46" s="26">
        <f>IF(F46-N2&lt;=0,F46,"")</f>
        <v>42</v>
      </c>
      <c r="D46" s="20" t="str">
        <f>IF(C46="","",IF(B2&gt;0,VLOOKUP(C46,G:K,4,FALSE),""))</f>
        <v>　中国文明で使われていた文字を何といいますか。</v>
      </c>
      <c r="E46" s="23" t="str">
        <f>IF(D46="","",VLOOKUP(C46,G:K,5,FALSE))</f>
        <v>　甲骨文字</v>
      </c>
      <c r="F46" s="59">
        <v>42</v>
      </c>
      <c r="G46" s="53">
        <f>RANK(H46,H:H)</f>
        <v>43</v>
      </c>
      <c r="H46" s="58">
        <f ca="1">IF(M38=TRUE,RAND(),"")</f>
        <v>0.6551028582277347</v>
      </c>
      <c r="J46" s="53" t="str">
        <f>'歴史用語集'!E46</f>
        <v>　1949年に打製石器が発掘され、数年前の日本にも人類が住んでいたことが確認された、群馬県の遺跡を何といいますか。</v>
      </c>
      <c r="K46" s="53" t="str">
        <f>'歴史用語集'!F46</f>
        <v>　岩宿遺跡</v>
      </c>
    </row>
    <row r="47" spans="1:11" ht="13.5" customHeight="1">
      <c r="A47" s="26">
        <v>43</v>
      </c>
      <c r="B47" s="17" t="str">
        <f t="shared" si="0"/>
        <v>　1949年に打製石器が発掘され、数年前の日本にも人類が住んでいたことが確認された、群馬県の遺跡を何といいますか。</v>
      </c>
      <c r="C47" s="26">
        <f>IF(F47-N2&lt;=0,F47,"")</f>
        <v>43</v>
      </c>
      <c r="D47" s="20" t="str">
        <f>IF(C47="","",IF(B2&gt;0,VLOOKUP(C47,G:K,4,FALSE),""))</f>
        <v>　1949年に打製石器が発掘され、数年前の日本にも人類が住んでいたことが確認された、群馬県の遺跡を何といいますか。</v>
      </c>
      <c r="E47" s="23" t="str">
        <f>IF(D47="","",VLOOKUP(C47,G:K,5,FALSE))</f>
        <v>　岩宿遺跡</v>
      </c>
      <c r="F47" s="59">
        <v>43</v>
      </c>
      <c r="G47" s="53">
        <f>RANK(H47,H:H)</f>
        <v>75</v>
      </c>
      <c r="H47" s="58">
        <f ca="1">IF(M38=TRUE,RAND(),"")</f>
        <v>0.36185284743917845</v>
      </c>
      <c r="J47" s="53" t="str">
        <f>'歴史用語集'!E47</f>
        <v>　青森市郊外にある、縄文時代中期の遺跡を何と言いますか。</v>
      </c>
      <c r="K47" s="53" t="str">
        <f>'歴史用語集'!F47</f>
        <v>　三内丸山遺跡</v>
      </c>
    </row>
    <row r="48" spans="1:11" ht="13.5" customHeight="1">
      <c r="A48" s="26">
        <v>44</v>
      </c>
      <c r="B48" s="17" t="str">
        <f t="shared" si="0"/>
        <v>　奈良時代の地方の産物や伝説をまとめた地理書を何といいますか。</v>
      </c>
      <c r="C48" s="26">
        <f>IF(F48-N2&lt;=0,F48,"")</f>
        <v>44</v>
      </c>
      <c r="D48" s="20" t="str">
        <f>IF(C48="","",IF(B2&gt;0,VLOOKUP(C48,G:K,4,FALSE),""))</f>
        <v>　奈良時代の地方の産物や伝説をまとめた地理書を何といいますか。</v>
      </c>
      <c r="E48" s="23" t="str">
        <f>IF(D48="","",VLOOKUP(C48,G:K,5,FALSE))</f>
        <v>　風土記</v>
      </c>
      <c r="F48" s="59">
        <v>44</v>
      </c>
      <c r="G48" s="53">
        <f>RANK(H48,H:H)</f>
        <v>40</v>
      </c>
      <c r="H48" s="58">
        <f ca="1">IF(M38=TRUE,RAND(),"")</f>
        <v>0.6758371337907763</v>
      </c>
      <c r="J48" s="53" t="str">
        <f>'歴史用語集'!E48</f>
        <v>　日本で農業が始まった紀元前3世紀から紀元後:3世紀までを何時代といいますか。</v>
      </c>
      <c r="K48" s="53" t="str">
        <f>'歴史用語集'!F48</f>
        <v>　弥生時代</v>
      </c>
    </row>
    <row r="49" spans="1:11" ht="13.5" customHeight="1">
      <c r="A49" s="27">
        <v>45</v>
      </c>
      <c r="B49" s="18" t="str">
        <f t="shared" si="0"/>
        <v>　旧石器時代の後、約1万年前から始まった時代を何といいますか。</v>
      </c>
      <c r="C49" s="27">
        <f>IF(F49-N2&lt;=0,F49,"")</f>
        <v>45</v>
      </c>
      <c r="D49" s="21" t="str">
        <f>IF(C49="","",IF(B2&gt;0,VLOOKUP(C49,G:K,4,FALSE),""))</f>
        <v>　旧石器時代の後、約1万年前から始まった時代を何といいますか。</v>
      </c>
      <c r="E49" s="24" t="str">
        <f>IF(D49="","",VLOOKUP(C49,G:K,5,FALSE))</f>
        <v>　新石器時代</v>
      </c>
      <c r="F49" s="59">
        <v>45</v>
      </c>
      <c r="G49" s="53">
        <f>RANK(H49,H:H)</f>
        <v>66</v>
      </c>
      <c r="H49" s="58">
        <f ca="1">IF(M38=TRUE,RAND(),"")</f>
        <v>0.48448043599040913</v>
      </c>
      <c r="J49" s="53" t="str">
        <f>'歴史用語集'!E49</f>
        <v>　弥生時代に朝鮮から伝わり、農業が始まるきっかけとなったものは何ですか。</v>
      </c>
      <c r="K49" s="53" t="str">
        <f>'歴史用語集'!F49</f>
        <v>　稲作</v>
      </c>
    </row>
    <row r="50" spans="1:11" ht="13.5" customHeight="1">
      <c r="A50" s="25">
        <v>46</v>
      </c>
      <c r="B50" s="16" t="str">
        <f t="shared" si="0"/>
        <v>　大宝律令には税に種類ありましたが、特産物を収める税を何といいますか。</v>
      </c>
      <c r="C50" s="25">
        <f>IF(F50-N2&lt;=0,F50,"")</f>
        <v>46</v>
      </c>
      <c r="D50" s="19" t="str">
        <f>IF(C50="","",IF(B2&gt;0,VLOOKUP(C50,G:K,4,FALSE),""))</f>
        <v>　大宝律令には税に種類ありましたが、特産物を収める税を何といいますか。</v>
      </c>
      <c r="E50" s="22" t="str">
        <f>IF(D50="","",VLOOKUP(C50,G:K,5,FALSE))</f>
        <v>　調</v>
      </c>
      <c r="F50" s="59">
        <v>46</v>
      </c>
      <c r="G50" s="53">
        <f>RANK(H50,H:H)</f>
        <v>52</v>
      </c>
      <c r="H50" s="58">
        <f ca="1">IF(M38=TRUE,RAND(),"")</f>
        <v>0.5906732493881004</v>
      </c>
      <c r="J50" s="53" t="str">
        <f>'歴史用語集'!E50</f>
        <v>　弥生時代に使われた、かざりの少ない土器を何といいますか。</v>
      </c>
      <c r="K50" s="53" t="str">
        <f>'歴史用語集'!F50</f>
        <v>　弥生土器</v>
      </c>
    </row>
    <row r="51" spans="1:11" ht="13.5" customHeight="1">
      <c r="A51" s="26">
        <v>47</v>
      </c>
      <c r="B51" s="17" t="str">
        <f t="shared" si="0"/>
        <v>　紀元前1世紀頃、地中海地方を支配したのは何という国ですか。</v>
      </c>
      <c r="C51" s="26">
        <f>IF(F51-N2&lt;=0,F51,"")</f>
        <v>47</v>
      </c>
      <c r="D51" s="20" t="str">
        <f>IF(C51="","",IF(B2&gt;0,VLOOKUP(C51,G:K,4,FALSE),""))</f>
        <v>　紀元前1世紀頃、地中海地方を支配したのは何という国ですか。</v>
      </c>
      <c r="E51" s="23" t="str">
        <f>IF(D51="","",VLOOKUP(C51,G:K,5,FALSE))</f>
        <v>　ローマ帝国</v>
      </c>
      <c r="F51" s="59">
        <v>47</v>
      </c>
      <c r="G51" s="53">
        <f>RANK(H51,H:H)</f>
        <v>28</v>
      </c>
      <c r="H51" s="58">
        <f ca="1">IF(M38=TRUE,RAND(),"")</f>
        <v>0.778486906007196</v>
      </c>
      <c r="J51" s="53" t="str">
        <f>'歴史用語集'!E51</f>
        <v>　弥生時代に稲をかりとるのに使われた石器は何ですか。</v>
      </c>
      <c r="K51" s="53" t="str">
        <f>'歴史用語集'!F51</f>
        <v>　石ぼうちょう</v>
      </c>
    </row>
    <row r="52" spans="1:11" ht="13.5" customHeight="1">
      <c r="A52" s="26">
        <v>48</v>
      </c>
      <c r="B52" s="17" t="str">
        <f t="shared" si="0"/>
        <v>　古墳時代に、近畿にいたと考えられる地方の王の上に立つ人物を何といいますか。</v>
      </c>
      <c r="C52" s="26">
        <f>IF(F52-N2&lt;=0,F52,"")</f>
        <v>48</v>
      </c>
      <c r="D52" s="20" t="str">
        <f>IF(C52="","",IF(B2&gt;0,VLOOKUP(C52,G:K,4,FALSE),""))</f>
        <v>　古墳時代に、近畿にいたと考えられる地方の王の上に立つ人物を何といいますか。</v>
      </c>
      <c r="E52" s="23" t="str">
        <f>IF(D52="","",VLOOKUP(C52,G:K,5,FALSE))</f>
        <v>　大王</v>
      </c>
      <c r="F52" s="59">
        <v>48</v>
      </c>
      <c r="G52" s="53">
        <f>RANK(H52,H:H)</f>
        <v>106</v>
      </c>
      <c r="H52" s="58">
        <f ca="1">IF(M38=TRUE,RAND(),"")</f>
        <v>0.05499159638492834</v>
      </c>
      <c r="J52" s="53" t="str">
        <f>'歴史用語集'!E52</f>
        <v>　弥生時代､かり取った稲はどこに貯蔵されましたか。</v>
      </c>
      <c r="K52" s="53" t="str">
        <f>'歴史用語集'!F52</f>
        <v>　高床倉庫</v>
      </c>
    </row>
    <row r="53" spans="1:11" ht="13.5" customHeight="1">
      <c r="A53" s="26">
        <v>49</v>
      </c>
      <c r="B53" s="17" t="str">
        <f t="shared" si="0"/>
        <v>　最初はローマ帝国に迫害されましたが、後に国教として認められた宗教は何ですか。</v>
      </c>
      <c r="C53" s="26">
        <f>IF(F53-N2&lt;=0,F53,"")</f>
        <v>49</v>
      </c>
      <c r="D53" s="20" t="str">
        <f>IF(C53="","",IF(B2&gt;0,VLOOKUP(C53,G:K,4,FALSE),""))</f>
        <v>　最初はローマ帝国に迫害されましたが、後に国教として認められた宗教は何ですか。</v>
      </c>
      <c r="E53" s="23" t="str">
        <f>IF(D53="","",VLOOKUP(C53,G:K,5,FALSE))</f>
        <v>　キリスト教</v>
      </c>
      <c r="F53" s="59">
        <v>49</v>
      </c>
      <c r="G53" s="53">
        <f>RANK(H53,H:H)</f>
        <v>18</v>
      </c>
      <c r="H53" s="58">
        <f ca="1">IF(M38=TRUE,RAND(),"")</f>
        <v>0.8316127075879594</v>
      </c>
      <c r="J53" s="53" t="str">
        <f>'歴史用語集'!E53</f>
        <v>　弥生時代に、むらのリーダーの地位の高さを表すために使われた金属器は何ですか。</v>
      </c>
      <c r="K53" s="53" t="str">
        <f>'歴史用語集'!F53</f>
        <v>　青銅器</v>
      </c>
    </row>
    <row r="54" spans="1:11" ht="13.5" customHeight="1">
      <c r="A54" s="27">
        <v>50</v>
      </c>
      <c r="B54" s="18" t="str">
        <f t="shared" si="0"/>
        <v>　大化の改新でほろぼされた豪族は何氏ですか。</v>
      </c>
      <c r="C54" s="27">
        <f>IF(F54-N2&lt;=0,F54,"")</f>
        <v>50</v>
      </c>
      <c r="D54" s="21" t="str">
        <f>IF(C54="","",IF(B2&gt;0,VLOOKUP(C54,G:K,4,FALSE),""))</f>
        <v>　大化の改新でほろぼされた豪族は何氏ですか。</v>
      </c>
      <c r="E54" s="24" t="str">
        <f>IF(D54="","",VLOOKUP(C54,G:K,5,FALSE))</f>
        <v>　蘇我氏</v>
      </c>
      <c r="F54" s="59">
        <v>50</v>
      </c>
      <c r="G54" s="53">
        <f>RANK(H54,H:H)</f>
        <v>112</v>
      </c>
      <c r="H54" s="58">
        <f ca="1">IF(M38=TRUE,RAND(),"")</f>
        <v>0.01042095984394198</v>
      </c>
      <c r="J54" s="53" t="str">
        <f>'歴史用語集'!E54</f>
        <v>　1943年に静岡市で発見された、弥生時代の集落遺跡を何といいますか。</v>
      </c>
      <c r="K54" s="53" t="str">
        <f>'歴史用語集'!F54</f>
        <v>　登呂遺跡</v>
      </c>
    </row>
    <row r="55" spans="1:11" ht="13.5" customHeight="1">
      <c r="A55" s="50"/>
      <c r="B55" s="51"/>
      <c r="H55" s="58"/>
      <c r="J55" s="53">
        <f>'歴史用語集'!E55</f>
        <v>0</v>
      </c>
      <c r="K55" s="53">
        <f>'歴史用語集'!F55</f>
        <v>0</v>
      </c>
    </row>
    <row r="56" spans="1:14" ht="13.5" customHeight="1">
      <c r="A56" s="50"/>
      <c r="B56" s="51"/>
      <c r="G56" s="53">
        <f>RANK(H56,H:H)</f>
        <v>69</v>
      </c>
      <c r="H56" s="58">
        <f ca="1">IF(M$56=TRUE,RAND(),"")</f>
        <v>0.4479943498989958</v>
      </c>
      <c r="J56" s="53" t="str">
        <f>'歴史用語集'!E56</f>
        <v>　佐賀県で発見された、国内最大規模の弥生時代の環濠集落のあとを何といいますか。(2世紀ごろの小国の1つと考えられています。)</v>
      </c>
      <c r="K56" s="53" t="str">
        <f>'歴史用語集'!F56</f>
        <v>　吉野ヶ里遺跡</v>
      </c>
      <c r="M56" s="53" t="b">
        <v>1</v>
      </c>
      <c r="N56" s="53" t="s">
        <v>6</v>
      </c>
    </row>
    <row r="57" spans="1:11" ht="13.5" customHeight="1">
      <c r="A57" s="50"/>
      <c r="B57" s="51"/>
      <c r="G57" s="53">
        <f>RANK(H57,H:H)</f>
        <v>41</v>
      </c>
      <c r="H57" s="58">
        <f aca="true" ca="1" t="shared" si="1" ref="H57:H72">IF(M$56=TRUE,RAND(),"")</f>
        <v>0.6733150854797292</v>
      </c>
      <c r="J57" s="53" t="str">
        <f>'歴史用語集'!E57</f>
        <v>　中国の漢では日本のことを何とよんでいましたか。</v>
      </c>
      <c r="K57" s="53" t="str">
        <f>'歴史用語集'!F57</f>
        <v>　倭</v>
      </c>
    </row>
    <row r="58" spans="1:11" ht="13.5" customHeight="1">
      <c r="A58" s="50"/>
      <c r="B58" s="51"/>
      <c r="G58" s="53">
        <f>RANK(H58,H:H)</f>
        <v>101</v>
      </c>
      <c r="H58" s="58">
        <f ca="1" t="shared" si="1"/>
        <v>0.09690437888042158</v>
      </c>
      <c r="J58" s="53" t="str">
        <f>'歴史用語集'!E58</f>
        <v>　漢書地理志には、1世紀初めの倭(日本)が約いくつのくにに分かれていたと書かれていますか。</v>
      </c>
      <c r="K58" s="53">
        <f>'歴史用語集'!F58</f>
        <v>100</v>
      </c>
    </row>
    <row r="59" spans="1:11" ht="13.5" customHeight="1">
      <c r="A59" s="50"/>
      <c r="B59" s="51"/>
      <c r="G59" s="53">
        <f>RANK(H59,H:H)</f>
        <v>90</v>
      </c>
      <c r="H59" s="58">
        <f ca="1" t="shared" si="1"/>
        <v>0.16952544139117354</v>
      </c>
      <c r="J59" s="53" t="str">
        <f>'歴史用語集'!E59</f>
        <v>　後漢書東夷伝にかかれている、1世紀中ごろに金印を与えられた倭(日本)のどこの国王ですか。</v>
      </c>
      <c r="K59" s="53" t="str">
        <f>'歴史用語集'!F59</f>
        <v>　奴</v>
      </c>
    </row>
    <row r="60" spans="1:11" ht="13.5" customHeight="1">
      <c r="A60" s="50"/>
      <c r="B60" s="51"/>
      <c r="G60" s="53">
        <f>RANK(H60,H:H)</f>
        <v>1</v>
      </c>
      <c r="H60" s="58">
        <f ca="1" t="shared" si="1"/>
        <v>0.9949683992708138</v>
      </c>
      <c r="J60" s="53" t="str">
        <f>'歴史用語集'!E60</f>
        <v>　3世紀ごろ、女王がおさめ、30ほどの小さなくにをし.たがえていたのは何というくにですか。</v>
      </c>
      <c r="K60" s="53" t="str">
        <f>'歴史用語集'!F60</f>
        <v>　邪馬台国</v>
      </c>
    </row>
    <row r="61" spans="1:11" ht="13.5" customHeight="1">
      <c r="A61" s="50"/>
      <c r="B61" s="51"/>
      <c r="G61" s="53">
        <f>RANK(H61,H:H)</f>
        <v>89</v>
      </c>
      <c r="H61" s="58">
        <f ca="1" t="shared" si="1"/>
        <v>0.18623718531284816</v>
      </c>
      <c r="J61" s="53" t="str">
        <f>'歴史用語集'!E61</f>
        <v>　邪馬台国の女王の名前は何ですか。</v>
      </c>
      <c r="K61" s="53" t="str">
        <f>'歴史用語集'!F61</f>
        <v>　卑弥呼</v>
      </c>
    </row>
    <row r="62" spans="1:11" ht="13.5" customHeight="1">
      <c r="A62" s="50"/>
      <c r="B62" s="51"/>
      <c r="G62" s="53">
        <f>RANK(H62,H:H)</f>
        <v>25</v>
      </c>
      <c r="H62" s="58">
        <f ca="1" t="shared" si="1"/>
        <v>0.7981267784369654</v>
      </c>
      <c r="J62" s="53" t="str">
        <f>'歴史用語集'!E62</f>
        <v>　土を盛り上げて築いた、天皇や豪族などの有力者の墓を何といいますか。</v>
      </c>
      <c r="K62" s="53" t="str">
        <f>'歴史用語集'!F62</f>
        <v>　古墳</v>
      </c>
    </row>
    <row r="63" spans="1:11" ht="13.5" customHeight="1">
      <c r="A63" s="50"/>
      <c r="B63" s="51"/>
      <c r="G63" s="53">
        <f>RANK(H63,H:H)</f>
        <v>103</v>
      </c>
      <c r="H63" s="58">
        <f ca="1" t="shared" si="1"/>
        <v>0.09007962805314174</v>
      </c>
      <c r="J63" s="53" t="str">
        <f>'歴史用語集'!E63</f>
        <v>　古墳のまわりに置かれた、人形や動物の形をした物を何といいますか。</v>
      </c>
      <c r="K63" s="53" t="str">
        <f>'歴史用語集'!F63</f>
        <v>　はにわ</v>
      </c>
    </row>
    <row r="64" spans="1:11" ht="13.5" customHeight="1">
      <c r="A64" s="50"/>
      <c r="B64" s="51"/>
      <c r="G64" s="53">
        <f>RANK(H64,H:H)</f>
        <v>72</v>
      </c>
      <c r="H64" s="58">
        <f ca="1" t="shared" si="1"/>
        <v>0.3941239115100841</v>
      </c>
      <c r="J64" s="53" t="str">
        <f>'歴史用語集'!E64</f>
        <v>　古墳はどんな人の墓と考えられていますか。</v>
      </c>
      <c r="K64" s="53" t="str">
        <f>'歴史用語集'!F64</f>
        <v>　豪族</v>
      </c>
    </row>
    <row r="65" spans="1:11" ht="13.5" customHeight="1">
      <c r="A65" s="50"/>
      <c r="B65" s="51"/>
      <c r="G65" s="53">
        <f>RANK(H65,H:H)</f>
        <v>32</v>
      </c>
      <c r="H65" s="58">
        <f ca="1" t="shared" si="1"/>
        <v>0.7611100647666296</v>
      </c>
      <c r="J65" s="53" t="str">
        <f>'歴史用語集'!E65</f>
        <v>　大阪府堺市にある日本最大の古墳を何といいますか。</v>
      </c>
      <c r="K65" s="53" t="str">
        <f>'歴史用語集'!F65</f>
        <v>　大仙(山)古墳</v>
      </c>
    </row>
    <row r="66" spans="1:11" ht="13.5" customHeight="1">
      <c r="A66" s="50"/>
      <c r="B66" s="51"/>
      <c r="G66" s="53">
        <f>RANK(H66,H:H)</f>
        <v>48</v>
      </c>
      <c r="H66" s="58">
        <f ca="1" t="shared" si="1"/>
        <v>0.6115623989669885</v>
      </c>
      <c r="J66" s="53" t="str">
        <f>'歴史用語集'!E66</f>
        <v>　古墳時代に、近畿にいたと考えられる地方の王の上に立つ人物を何といいますか。</v>
      </c>
      <c r="K66" s="53" t="str">
        <f>'歴史用語集'!F66</f>
        <v>　大王</v>
      </c>
    </row>
    <row r="67" spans="1:11" ht="13.5" customHeight="1">
      <c r="A67" s="50"/>
      <c r="B67" s="51"/>
      <c r="G67" s="53">
        <f>RANK(H67,H:H)</f>
        <v>22</v>
      </c>
      <c r="H67" s="58">
        <f ca="1" t="shared" si="1"/>
        <v>0.8079201254315507</v>
      </c>
      <c r="J67" s="53" t="str">
        <f>'歴史用語集'!E67</f>
        <v>　大王の政権を何といいますか。</v>
      </c>
      <c r="K67" s="53" t="str">
        <f>'歴史用語集'!F67</f>
        <v>　大和朝廷(大和王権･大和政権)</v>
      </c>
    </row>
    <row r="68" spans="1:11" ht="13.5" customHeight="1">
      <c r="A68" s="50"/>
      <c r="B68" s="51"/>
      <c r="G68" s="53">
        <f>RANK(H68,H:H)</f>
        <v>65</v>
      </c>
      <c r="H68" s="58">
        <f ca="1" t="shared" si="1"/>
        <v>0.4885921462468117</v>
      </c>
      <c r="J68" s="53" t="str">
        <f>'歴史用語集'!E68</f>
        <v>　古代に、朝鮮や中国から来て日本に多くのことを伝えた人々を何といいますか。</v>
      </c>
      <c r="K68" s="53" t="str">
        <f>'歴史用語集'!F68</f>
        <v>　渡来人</v>
      </c>
    </row>
    <row r="69" spans="1:11" ht="13.5" customHeight="1">
      <c r="A69" s="50"/>
      <c r="B69" s="51"/>
      <c r="G69" s="53">
        <f>RANK(H69,H:H)</f>
        <v>105</v>
      </c>
      <c r="H69" s="58">
        <f ca="1" t="shared" si="1"/>
        <v>0.08039750949939428</v>
      </c>
      <c r="J69" s="53" t="str">
        <f>'歴史用語集'!E69</f>
        <v>　6世紀ごろ、日本に伝わったとされる宗教は何ですか。</v>
      </c>
      <c r="K69" s="53" t="str">
        <f>'歴史用語集'!F69</f>
        <v>　仏教</v>
      </c>
    </row>
    <row r="70" spans="1:11" ht="13.5" customHeight="1">
      <c r="A70" s="50"/>
      <c r="B70" s="51"/>
      <c r="G70" s="53">
        <f>RANK(H70,H:H)</f>
        <v>91</v>
      </c>
      <c r="H70" s="58">
        <f ca="1" t="shared" si="1"/>
        <v>0.16932346434008938</v>
      </c>
      <c r="J70" s="53" t="str">
        <f>'歴史用語集'!E70</f>
        <v>　朝鮮半島の北部にあり、楽浪郡を滅ぼしたのは何という国ですか。</v>
      </c>
      <c r="K70" s="53" t="str">
        <f>'歴史用語集'!F70</f>
        <v>　高句麗</v>
      </c>
    </row>
    <row r="71" spans="1:11" ht="13.5" customHeight="1">
      <c r="A71" s="50"/>
      <c r="B71" s="51"/>
      <c r="G71" s="53">
        <f>RANK(H71,H:H)</f>
        <v>81</v>
      </c>
      <c r="H71" s="58">
        <f ca="1" t="shared" si="1"/>
        <v>0.2907330724095605</v>
      </c>
      <c r="J71" s="53" t="str">
        <f>'歴史用語集'!E71</f>
        <v>　朝鮮半島南部にあり、日本に仏教を伝えたのは何という国ですか。</v>
      </c>
      <c r="K71" s="53" t="str">
        <f>'歴史用語集'!F71</f>
        <v>　百済</v>
      </c>
    </row>
    <row r="72" spans="1:11" ht="13.5" customHeight="1">
      <c r="A72" s="50"/>
      <c r="B72" s="51"/>
      <c r="G72" s="53">
        <f>RANK(H72,H:H)</f>
        <v>4</v>
      </c>
      <c r="H72" s="58">
        <f ca="1" t="shared" si="1"/>
        <v>0.9479861117689625</v>
      </c>
      <c r="J72" s="53" t="str">
        <f>'歴史用語集'!E72</f>
        <v>　朝鮮半島南部にあり、加羅を滅ぼしたのは何という国ですか。</v>
      </c>
      <c r="K72" s="53" t="str">
        <f>'歴史用語集'!F72</f>
        <v>　新羅</v>
      </c>
    </row>
    <row r="73" spans="1:11" ht="13.5" customHeight="1">
      <c r="A73" s="50"/>
      <c r="B73" s="51"/>
      <c r="H73" s="58"/>
      <c r="J73" s="53">
        <f>'歴史用語集'!E73</f>
        <v>0</v>
      </c>
      <c r="K73" s="53">
        <f>'歴史用語集'!F73</f>
        <v>0</v>
      </c>
    </row>
    <row r="74" spans="1:14" ht="13.5" customHeight="1">
      <c r="A74" s="50"/>
      <c r="B74" s="51"/>
      <c r="G74" s="53">
        <f>RANK(H74,H:H)</f>
        <v>5</v>
      </c>
      <c r="H74" s="58">
        <f ca="1">IF(M74=TRUE,RAND(),"")</f>
        <v>0.9459923502666481</v>
      </c>
      <c r="J74" s="53" t="str">
        <f>'歴史用語集'!E74</f>
        <v>　6世紀の末に中国を統一したのはどこですか。</v>
      </c>
      <c r="K74" s="53" t="str">
        <f>'歴史用語集'!F74</f>
        <v>　隋</v>
      </c>
      <c r="M74" s="53" t="b">
        <v>1</v>
      </c>
      <c r="N74" s="53" t="s">
        <v>7</v>
      </c>
    </row>
    <row r="75" spans="1:11" ht="13.5" customHeight="1">
      <c r="A75" s="50"/>
      <c r="B75" s="51"/>
      <c r="G75" s="53">
        <f>RANK(H75,H:H)</f>
        <v>16</v>
      </c>
      <c r="H75" s="58">
        <f ca="1">IF(M74=TRUE,RAND(),"")</f>
        <v>0.8701805025353766</v>
      </c>
      <c r="J75" s="53" t="str">
        <f>'歴史用語集'!E75</f>
        <v>　隋の後に中国を統一したのはどこですか。</v>
      </c>
      <c r="K75" s="53" t="str">
        <f>'歴史用語集'!F75</f>
        <v>　唐</v>
      </c>
    </row>
    <row r="76" spans="1:11" ht="13.5" customHeight="1">
      <c r="A76" s="50"/>
      <c r="B76" s="51"/>
      <c r="G76" s="53">
        <f>RANK(H76,H:H)</f>
        <v>35</v>
      </c>
      <c r="H76" s="58">
        <f ca="1">IF(M74=TRUE,RAND(),"")</f>
        <v>0.7441816596941433</v>
      </c>
      <c r="J76" s="53" t="str">
        <f>'歴史用語集'!E76</f>
        <v>　推古天皇を助けて政権をにぎったのは誰ですか。</v>
      </c>
      <c r="K76" s="53" t="str">
        <f>'歴史用語集'!F76</f>
        <v>　聖徳太子</v>
      </c>
    </row>
    <row r="77" spans="1:11" ht="13.5" customHeight="1">
      <c r="A77" s="50"/>
      <c r="B77" s="51"/>
      <c r="G77" s="53">
        <f>RANK(H77,H:H)</f>
        <v>111</v>
      </c>
      <c r="H77" s="58">
        <f ca="1">IF(M74=TRUE,RAND(),"")</f>
        <v>0.010829729845762248</v>
      </c>
      <c r="J77" s="53" t="str">
        <f>'歴史用語集'!E77</f>
        <v>　聖徳太子は何という位につきましたか。</v>
      </c>
      <c r="K77" s="53" t="str">
        <f>'歴史用語集'!F77</f>
        <v>　摂政</v>
      </c>
    </row>
    <row r="78" spans="1:11" ht="13.5" customHeight="1">
      <c r="A78" s="50"/>
      <c r="B78" s="51"/>
      <c r="G78" s="53">
        <f>RANK(H78,H:H)</f>
        <v>61</v>
      </c>
      <c r="H78" s="58">
        <f ca="1">IF(M74=TRUE,RAND(),"")</f>
        <v>0.5092263262286936</v>
      </c>
      <c r="J78" s="53" t="str">
        <f>'歴史用語集'!E78</f>
        <v>　聖徳太子は家がらではなく才能によって役人を採用する制度を作ったりましたが、それを何といいますか。</v>
      </c>
      <c r="K78" s="53" t="str">
        <f>'歴史用語集'!F78</f>
        <v>　冠位十二階</v>
      </c>
    </row>
    <row r="79" spans="1:11" ht="13.5" customHeight="1">
      <c r="A79" s="50"/>
      <c r="B79" s="51"/>
      <c r="G79" s="53">
        <f>RANK(H79,H:H)</f>
        <v>58</v>
      </c>
      <c r="H79" s="58">
        <f ca="1">IF(M74=TRUE,RAND(),"")</f>
        <v>0.520323357251971</v>
      </c>
      <c r="J79" s="53" t="str">
        <f>'歴史用語集'!E79</f>
        <v>　聖徳太子がつくった、役人の心得を示したものを何といいますか。</v>
      </c>
      <c r="K79" s="53" t="str">
        <f>'歴史用語集'!F79</f>
        <v>　十七条の憲法</v>
      </c>
    </row>
    <row r="80" spans="1:11" ht="13.5" customHeight="1">
      <c r="A80" s="50"/>
      <c r="B80" s="51"/>
      <c r="G80" s="53">
        <f>RANK(H80,H:H)</f>
        <v>88</v>
      </c>
      <c r="H80" s="58">
        <f ca="1">IF(M74=TRUE,RAND(),"")</f>
        <v>0.18973900685818812</v>
      </c>
      <c r="J80" s="53" t="str">
        <f>'歴史用語集'!E80</f>
        <v>　聖徳太子が保護した宗教は何ですか。</v>
      </c>
      <c r="K80" s="53" t="str">
        <f>'歴史用語集'!F80</f>
        <v>　仏教</v>
      </c>
    </row>
    <row r="81" spans="1:11" ht="13.5" customHeight="1">
      <c r="A81" s="50"/>
      <c r="B81" s="51"/>
      <c r="G81" s="53">
        <f>RANK(H81,H:H)</f>
        <v>107</v>
      </c>
      <c r="H81" s="58">
        <f ca="1">IF(M74=TRUE,RAND(),"")</f>
        <v>0.03636182828734791</v>
      </c>
      <c r="J81" s="53" t="str">
        <f>'歴史用語集'!E81</f>
        <v>　聖徳太子が中国に送った使いを何といいますか。</v>
      </c>
      <c r="K81" s="53" t="str">
        <f>'歴史用語集'!F81</f>
        <v>　遣隋使</v>
      </c>
    </row>
    <row r="82" spans="1:11" ht="13.5" customHeight="1">
      <c r="A82" s="50"/>
      <c r="B82" s="51"/>
      <c r="G82" s="53">
        <f>RANK(H82,H:H)</f>
        <v>27</v>
      </c>
      <c r="H82" s="58">
        <f ca="1">IF(M74=TRUE,RAND(),"")</f>
        <v>0.7789756701586947</v>
      </c>
      <c r="J82" s="53" t="str">
        <f>'歴史用語集'!E82</f>
        <v>　聖徳太子に仕えた、遣隋使の代表的人物は誰ですか。</v>
      </c>
      <c r="K82" s="53" t="str">
        <f>'歴史用語集'!F82</f>
        <v>　小野妹子</v>
      </c>
    </row>
    <row r="83" spans="1:11" ht="13.5" customHeight="1">
      <c r="A83" s="50"/>
      <c r="B83" s="51"/>
      <c r="G83" s="53">
        <f>RANK(H83,H:H)</f>
        <v>71</v>
      </c>
      <c r="H83" s="58">
        <f ca="1">IF(M74=TRUE,RAND(),"")</f>
        <v>0.3953323674624387</v>
      </c>
      <c r="J83" s="53" t="str">
        <f>'歴史用語集'!E83</f>
        <v>　聖徳太子が建てた、現存する世界最古の木造建築物は何ですか。</v>
      </c>
      <c r="K83" s="53" t="str">
        <f>'歴史用語集'!F83</f>
        <v>　法隆寺</v>
      </c>
    </row>
    <row r="84" spans="1:11" ht="13.5" customHeight="1">
      <c r="A84" s="50"/>
      <c r="B84" s="51"/>
      <c r="G84" s="53">
        <f>RANK(H84,H:H)</f>
        <v>14</v>
      </c>
      <c r="H84" s="58">
        <f ca="1">IF(M74=TRUE,RAND(),"")</f>
        <v>0.8769787797269615</v>
      </c>
      <c r="J84" s="53" t="str">
        <f>'歴史用語集'!E84</f>
        <v>　645年に起った中央集権国家を作るための変革を何といいますか。</v>
      </c>
      <c r="K84" s="53" t="str">
        <f>'歴史用語集'!F84</f>
        <v>　大化の改新</v>
      </c>
    </row>
    <row r="85" spans="1:11" ht="13.5" customHeight="1">
      <c r="A85" s="50"/>
      <c r="B85" s="51"/>
      <c r="G85" s="53">
        <f>RANK(H85,H:H)</f>
        <v>50</v>
      </c>
      <c r="H85" s="58">
        <f ca="1">IF(M74=TRUE,RAND(),"")</f>
        <v>0.6098724818075976</v>
      </c>
      <c r="J85" s="53" t="str">
        <f>'歴史用語集'!E85</f>
        <v>　大化の改新でほろぼされた豪族は何氏ですか。</v>
      </c>
      <c r="K85" s="53" t="str">
        <f>'歴史用語集'!F85</f>
        <v>　蘇我氏</v>
      </c>
    </row>
    <row r="86" spans="1:11" ht="13.5" customHeight="1">
      <c r="A86" s="50"/>
      <c r="B86" s="51"/>
      <c r="G86" s="53">
        <f>RANK(H86,H:H)</f>
        <v>96</v>
      </c>
      <c r="H86" s="58">
        <f ca="1">IF(M74=TRUE,RAND(),"")</f>
        <v>0.14284795021100205</v>
      </c>
      <c r="J86" s="53" t="str">
        <f>'歴史用語集'!E86</f>
        <v>　大化の改新の中心人物で後に藤原氏となったのは誰ですか。</v>
      </c>
      <c r="K86" s="53" t="str">
        <f>'歴史用語集'!F86</f>
        <v>　中臣鎌足</v>
      </c>
    </row>
    <row r="87" spans="1:11" ht="13.5" customHeight="1">
      <c r="A87" s="50"/>
      <c r="B87" s="51"/>
      <c r="G87" s="53">
        <f>RANK(H87,H:H)</f>
        <v>102</v>
      </c>
      <c r="H87" s="58">
        <f ca="1">IF(M74=TRUE,RAND(),"")</f>
        <v>0.09368183366100258</v>
      </c>
      <c r="J87" s="53" t="str">
        <f>'歴史用語集'!E87</f>
        <v>　大化の改新の中心人物で後に天皇となったのは誰ですか。</v>
      </c>
      <c r="K87" s="53" t="str">
        <f>'歴史用語集'!F87</f>
        <v>　中大兄皇子</v>
      </c>
    </row>
    <row r="88" spans="1:11" ht="13.5" customHeight="1">
      <c r="A88" s="50"/>
      <c r="B88" s="51"/>
      <c r="G88" s="53">
        <f>RANK(H88,H:H)</f>
        <v>85</v>
      </c>
      <c r="H88" s="58">
        <f ca="1">IF(M74=TRUE,RAND(),"")</f>
        <v>0.24793784387398632</v>
      </c>
      <c r="J88" s="53" t="str">
        <f>'歴史用語集'!E88</f>
        <v>　中大兄皇子は後に、何天皇になりましたか。</v>
      </c>
      <c r="K88" s="53" t="str">
        <f>'歴史用語集'!F88</f>
        <v>　天智天皇</v>
      </c>
    </row>
    <row r="89" spans="1:11" ht="13.5" customHeight="1">
      <c r="A89" s="50"/>
      <c r="B89" s="51"/>
      <c r="G89" s="53">
        <f>RANK(H89,H:H)</f>
        <v>86</v>
      </c>
      <c r="H89" s="58">
        <f ca="1">IF(M74=TRUE,RAND(),"")</f>
        <v>0.22256968034154334</v>
      </c>
      <c r="J89" s="53" t="str">
        <f>'歴史用語集'!E89</f>
        <v>　天智天皇の死後、あとつぎをめぐって起こった争いを何といいますか。</v>
      </c>
      <c r="K89" s="53" t="str">
        <f>'歴史用語集'!F89</f>
        <v>　壬申の乱</v>
      </c>
    </row>
    <row r="90" spans="1:11" ht="13.5" customHeight="1">
      <c r="A90" s="50"/>
      <c r="B90" s="51"/>
      <c r="G90" s="53">
        <f>RANK(H90,H:H)</f>
        <v>2</v>
      </c>
      <c r="H90" s="58">
        <f ca="1">IF(M74=TRUE,RAND(),"")</f>
        <v>0.9514103202565178</v>
      </c>
      <c r="J90" s="53" t="str">
        <f>'歴史用語集'!E90</f>
        <v>　壬申の乱の後、大海人皇子は何天皇になりましたか。</v>
      </c>
      <c r="K90" s="53" t="str">
        <f>'歴史用語集'!F90</f>
        <v>　天武天皇</v>
      </c>
    </row>
    <row r="91" spans="1:11" ht="13.5" customHeight="1">
      <c r="A91" s="50"/>
      <c r="B91" s="51"/>
      <c r="H91" s="58"/>
      <c r="J91" s="53">
        <f>'歴史用語集'!E91</f>
        <v>0</v>
      </c>
      <c r="K91" s="53">
        <f>'歴史用語集'!F91</f>
        <v>0</v>
      </c>
    </row>
    <row r="92" spans="1:14" ht="13.5" customHeight="1">
      <c r="A92" s="50"/>
      <c r="B92" s="51"/>
      <c r="G92" s="53">
        <f>RANK(H92,H:H)</f>
        <v>82</v>
      </c>
      <c r="H92" s="58">
        <f ca="1">IF(M92=TRUE,RAND(),"")</f>
        <v>0.27901162842265315</v>
      </c>
      <c r="J92" s="53" t="str">
        <f>'歴史用語集'!E92</f>
        <v>　701年にできた法律を何といいますか。</v>
      </c>
      <c r="K92" s="53" t="str">
        <f>'歴史用語集'!F92</f>
        <v>　大宝律令</v>
      </c>
      <c r="M92" s="53" t="b">
        <v>1</v>
      </c>
      <c r="N92" s="53" t="s">
        <v>8</v>
      </c>
    </row>
    <row r="93" spans="1:11" ht="13.5" customHeight="1">
      <c r="A93" s="50"/>
      <c r="B93" s="51"/>
      <c r="G93" s="53">
        <f>RANK(H93,H:H)</f>
        <v>37</v>
      </c>
      <c r="H93" s="58">
        <f ca="1">IF(M92=TRUE,RAND(),"")</f>
        <v>0.7299585140988727</v>
      </c>
      <c r="J93" s="53" t="str">
        <f>'歴史用語集'!E93</f>
        <v>　大宝律令で土地と人民を国のものとする制度を何といいますか。</v>
      </c>
      <c r="K93" s="53" t="str">
        <f>'歴史用語集'!F93</f>
        <v>　公地公民</v>
      </c>
    </row>
    <row r="94" spans="1:11" ht="13.5" customHeight="1">
      <c r="A94" s="50"/>
      <c r="B94" s="51"/>
      <c r="G94" s="53">
        <f>RANK(H94,H:H)</f>
        <v>20</v>
      </c>
      <c r="H94" s="58">
        <f ca="1">IF(M92=TRUE,RAND(),"")</f>
        <v>0.8154361452474719</v>
      </c>
      <c r="J94" s="53" t="str">
        <f>'歴史用語集'!E94</f>
        <v>　律令制度のもとで、6才以上の男女に与えられた田を何といいますか。</v>
      </c>
      <c r="K94" s="53" t="str">
        <f>'歴史用語集'!F94</f>
        <v>　口分田</v>
      </c>
    </row>
    <row r="95" spans="1:11" ht="13.5" customHeight="1">
      <c r="A95" s="50"/>
      <c r="B95" s="51"/>
      <c r="G95" s="53">
        <f>RANK(H95,H:H)</f>
        <v>84</v>
      </c>
      <c r="H95" s="58">
        <f ca="1">IF(M92=TRUE,RAND(),"")</f>
        <v>0.24916130139725468</v>
      </c>
      <c r="J95" s="53" t="str">
        <f>'歴史用語集'!E95</f>
        <v>　律令制度のもとに口分田を与え､死ねば返させる制度を何といいますか。</v>
      </c>
      <c r="K95" s="53" t="str">
        <f>'歴史用語集'!F95</f>
        <v>　班田収授法</v>
      </c>
    </row>
    <row r="96" spans="1:11" ht="13.5" customHeight="1">
      <c r="A96" s="50"/>
      <c r="B96" s="51"/>
      <c r="G96" s="53">
        <f>RANK(H96,H:H)</f>
        <v>76</v>
      </c>
      <c r="H96" s="58">
        <f ca="1">IF(M92=TRUE,RAND(),"")</f>
        <v>0.3586636076205958</v>
      </c>
      <c r="J96" s="53" t="str">
        <f>'歴史用語集'!E96</f>
        <v>　大宝律令には税に種類ありましたが、稲を収める税を何といいますか。</v>
      </c>
      <c r="K96" s="53" t="str">
        <f>'歴史用語集'!F96</f>
        <v>　租</v>
      </c>
    </row>
    <row r="97" spans="1:11" ht="13.5" customHeight="1">
      <c r="A97" s="50"/>
      <c r="B97" s="51"/>
      <c r="G97" s="53">
        <f>RANK(H97,H:H)</f>
        <v>79</v>
      </c>
      <c r="H97" s="58">
        <f ca="1">IF(M92=TRUE,RAND(),"")</f>
        <v>0.3192290960296713</v>
      </c>
      <c r="J97" s="53" t="str">
        <f>'歴史用語集'!E97</f>
        <v>　大宝律令には税に種類ありましたが、麻の布を収める税を何といいますか。</v>
      </c>
      <c r="K97" s="53" t="str">
        <f>'歴史用語集'!F97</f>
        <v>　庸</v>
      </c>
    </row>
    <row r="98" spans="1:11" ht="13.5" customHeight="1">
      <c r="A98" s="50"/>
      <c r="B98" s="51"/>
      <c r="G98" s="53">
        <f>RANK(H98,H:H)</f>
        <v>46</v>
      </c>
      <c r="H98" s="58">
        <f ca="1">IF(M92=TRUE,RAND(),"")</f>
        <v>0.6259524668236205</v>
      </c>
      <c r="J98" s="53" t="str">
        <f>'歴史用語集'!E98</f>
        <v>　大宝律令には税に種類ありましたが、特産物を収める税を何といいますか。</v>
      </c>
      <c r="K98" s="53" t="str">
        <f>'歴史用語集'!F98</f>
        <v>　調</v>
      </c>
    </row>
    <row r="99" spans="1:11" ht="13.5" customHeight="1">
      <c r="A99" s="50"/>
      <c r="B99" s="51"/>
      <c r="G99" s="53">
        <f>RANK(H99,H:H)</f>
        <v>104</v>
      </c>
      <c r="H99" s="58">
        <f ca="1">IF(M92=TRUE,RAND(),"")</f>
        <v>0.08687123091039783</v>
      </c>
      <c r="J99" s="53" t="str">
        <f>'歴史用語集'!E99</f>
        <v>　708年につくられ、これまで富本銭が見つかるまで国内最古とされてきた貨幣を何といいますか</v>
      </c>
      <c r="K99" s="53" t="str">
        <f>'歴史用語集'!F99</f>
        <v>　和同開珎</v>
      </c>
    </row>
    <row r="100" spans="1:11" ht="13.5" customHeight="1">
      <c r="A100" s="50"/>
      <c r="B100" s="51"/>
      <c r="G100" s="53">
        <f>RANK(H100,H:H)</f>
        <v>78</v>
      </c>
      <c r="H100" s="58">
        <f ca="1">IF(M92=TRUE,RAND(),"")</f>
        <v>0.3316685904108363</v>
      </c>
      <c r="J100" s="53" t="str">
        <f>'歴史用語集'!E100</f>
        <v>　律令時代に、国司のもとで10日以上働く労役を何といいますか。</v>
      </c>
      <c r="K100" s="53" t="str">
        <f>'歴史用語集'!F100</f>
        <v>　雑徭</v>
      </c>
    </row>
    <row r="101" spans="1:11" ht="13.5" customHeight="1">
      <c r="A101" s="50"/>
      <c r="B101" s="51"/>
      <c r="G101" s="53">
        <f>RANK(H101,H:H)</f>
        <v>60</v>
      </c>
      <c r="H101" s="58">
        <f ca="1">IF(M92=TRUE,RAND(),"")</f>
        <v>0.5137870250056684</v>
      </c>
      <c r="J101" s="53" t="str">
        <f>'歴史用語集'!E101</f>
        <v>　律令時代に、1年間､都の警備をする兵役を何といいますか。</v>
      </c>
      <c r="K101" s="53" t="str">
        <f>'歴史用語集'!F101</f>
        <v>　衛士</v>
      </c>
    </row>
    <row r="102" spans="1:11" ht="13.5" customHeight="1">
      <c r="A102" s="50"/>
      <c r="B102" s="51"/>
      <c r="G102" s="53">
        <f>RANK(H102,H:H)</f>
        <v>63</v>
      </c>
      <c r="H102" s="58">
        <f ca="1">IF(M92=TRUE,RAND(),"")</f>
        <v>0.4985569105028773</v>
      </c>
      <c r="J102" s="53" t="str">
        <f>'歴史用語集'!E102</f>
        <v>　律令時代に、3年間､北九州の警備をする兵役を何といいますか。</v>
      </c>
      <c r="K102" s="53" t="str">
        <f>'歴史用語集'!F102</f>
        <v>　防人</v>
      </c>
    </row>
    <row r="103" spans="1:11" ht="13.5" customHeight="1">
      <c r="A103" s="50"/>
      <c r="B103" s="51"/>
      <c r="G103" s="53">
        <f>RANK(H103,H:H)</f>
        <v>34</v>
      </c>
      <c r="H103" s="58">
        <f ca="1">IF(M92=TRUE,RAND(),"")</f>
        <v>0.7456055536271491</v>
      </c>
      <c r="J103" s="53" t="str">
        <f>'歴史用語集'!E103</f>
        <v>　律令時代に、地方の国ごとにおかれた役人を何といいますか。</v>
      </c>
      <c r="K103" s="53" t="str">
        <f>'歴史用語集'!F103</f>
        <v>　国司</v>
      </c>
    </row>
    <row r="104" spans="1:11" ht="13.5" customHeight="1">
      <c r="A104" s="50"/>
      <c r="B104" s="51"/>
      <c r="G104" s="53">
        <f>RANK(H104,H:H)</f>
        <v>29</v>
      </c>
      <c r="H104" s="58">
        <f ca="1">IF(M92=TRUE,RAND(),"")</f>
        <v>0.7761402161088811</v>
      </c>
      <c r="J104" s="53" t="str">
        <f>'歴史用語集'!E104</f>
        <v>　律令時代に、地方の郡ごとにおかれた役人を何といいますか。</v>
      </c>
      <c r="K104" s="53" t="str">
        <f>'歴史用語集'!F104</f>
        <v>　郡司</v>
      </c>
    </row>
    <row r="105" spans="1:11" ht="13.5" customHeight="1">
      <c r="A105" s="50"/>
      <c r="B105" s="51"/>
      <c r="G105" s="53">
        <f>RANK(H105,H:H)</f>
        <v>8</v>
      </c>
      <c r="H105" s="58">
        <f ca="1">IF(M92=TRUE,RAND(),"")</f>
        <v>0.9247662336745108</v>
      </c>
      <c r="J105" s="53" t="str">
        <f>'歴史用語集'!E105</f>
        <v>　律令時代に、九州におかれた役所を何といいますか。</v>
      </c>
      <c r="K105" s="53" t="str">
        <f>'歴史用語集'!F105</f>
        <v>　大宰府</v>
      </c>
    </row>
    <row r="106" spans="1:11" ht="13.5" customHeight="1">
      <c r="A106" s="50"/>
      <c r="B106" s="51"/>
      <c r="H106" s="58"/>
      <c r="J106" s="53">
        <f>'歴史用語集'!E106</f>
        <v>0</v>
      </c>
      <c r="K106" s="53">
        <f>'歴史用語集'!F106</f>
        <v>0</v>
      </c>
    </row>
    <row r="107" spans="1:14" ht="13.5" customHeight="1">
      <c r="A107" s="50"/>
      <c r="B107" s="51"/>
      <c r="G107" s="53">
        <f>RANK(H107,H:H)</f>
        <v>64</v>
      </c>
      <c r="H107" s="58">
        <f ca="1">IF(M107=TRUE,RAND(),"")</f>
        <v>0.4938427735078874</v>
      </c>
      <c r="J107" s="53" t="str">
        <f>'歴史用語集'!E107</f>
        <v>　710年にできた奈良の都を何といいますか。</v>
      </c>
      <c r="K107" s="53" t="str">
        <f>'歴史用語集'!F107</f>
        <v>　平城京</v>
      </c>
      <c r="M107" s="53" t="b">
        <v>1</v>
      </c>
      <c r="N107" s="53" t="s">
        <v>9</v>
      </c>
    </row>
    <row r="108" spans="1:11" ht="13.5" customHeight="1">
      <c r="A108" s="50"/>
      <c r="B108" s="51"/>
      <c r="G108" s="53">
        <f>RANK(H108,H:H)</f>
        <v>7</v>
      </c>
      <c r="H108" s="58">
        <f ca="1">IF(M107=TRUE,RAND(),"")</f>
        <v>0.9374049830103486</v>
      </c>
      <c r="J108" s="53" t="str">
        <f>'歴史用語集'!E108</f>
        <v>　743年に出された､新しく開墾した土地は永久に私有地として認めるという法を何といいますか。</v>
      </c>
      <c r="K108" s="53" t="str">
        <f>'歴史用語集'!F108</f>
        <v>　墾田永年私財法</v>
      </c>
    </row>
    <row r="109" spans="1:11" ht="13.5" customHeight="1">
      <c r="A109" s="50"/>
      <c r="B109" s="51"/>
      <c r="G109" s="53">
        <f>RANK(H109,H:H)</f>
        <v>26</v>
      </c>
      <c r="H109" s="58">
        <f ca="1">IF(M107=TRUE,RAND(),"")</f>
        <v>0.7933582546292601</v>
      </c>
      <c r="J109" s="53" t="str">
        <f>'歴史用語集'!E109</f>
        <v>　奈良時代に仏教を厚く保護した天皇は誰ですか。</v>
      </c>
      <c r="K109" s="53" t="str">
        <f>'歴史用語集'!F109</f>
        <v>　聖武天皇</v>
      </c>
    </row>
    <row r="110" spans="1:11" ht="13.5" customHeight="1">
      <c r="A110" s="50"/>
      <c r="B110" s="51"/>
      <c r="G110" s="53">
        <f>RANK(H110,H:H)</f>
        <v>57</v>
      </c>
      <c r="H110" s="58">
        <f ca="1">IF(M107=TRUE,RAND(),"")</f>
        <v>0.5507650207932093</v>
      </c>
      <c r="J110" s="53" t="str">
        <f>'歴史用語集'!E110</f>
        <v>　聖武天皇は地方の国ごとに国分尼寺と何を建てましたか。</v>
      </c>
      <c r="K110" s="53" t="str">
        <f>'歴史用語集'!F110</f>
        <v>　国分寺</v>
      </c>
    </row>
    <row r="111" spans="1:11" ht="13.5" customHeight="1">
      <c r="A111" s="50"/>
      <c r="B111" s="51"/>
      <c r="G111" s="53">
        <f>RANK(H111,H:H)</f>
        <v>12</v>
      </c>
      <c r="H111" s="58">
        <f ca="1">IF(M107=TRUE,RAND(),"")</f>
        <v>0.8933438012745176</v>
      </c>
      <c r="J111" s="53" t="str">
        <f>'歴史用語集'!E111</f>
        <v>　聖武天皇か奈良に作った大仏のある寺を何といいますか。</v>
      </c>
      <c r="K111" s="53" t="str">
        <f>'歴史用語集'!F111</f>
        <v>　東大寺</v>
      </c>
    </row>
    <row r="112" spans="1:11" ht="13.5" customHeight="1">
      <c r="A112" s="50"/>
      <c r="B112" s="51"/>
      <c r="G112" s="53">
        <f>RANK(H112,H:H)</f>
        <v>39</v>
      </c>
      <c r="H112" s="58">
        <f ca="1">IF(M107=TRUE,RAND(),"")</f>
        <v>0.6948355904367713</v>
      </c>
      <c r="J112" s="53" t="str">
        <f>'歴史用語集'!E112</f>
        <v>　東大寺にある聖武天皇の宝物を収めた建物を何といいますか。</v>
      </c>
      <c r="K112" s="53" t="str">
        <f>'歴史用語集'!F112</f>
        <v>　正倉院</v>
      </c>
    </row>
    <row r="113" spans="1:11" ht="13.5" customHeight="1">
      <c r="A113" s="50"/>
      <c r="B113" s="51"/>
      <c r="G113" s="53">
        <f>RANK(H113,H:H)</f>
        <v>59</v>
      </c>
      <c r="H113" s="58">
        <f ca="1">IF(M107=TRUE,RAND(),"")</f>
        <v>0.5178693627416049</v>
      </c>
      <c r="J113" s="53" t="str">
        <f>'歴史用語集'!E113</f>
        <v>　正倉院の建て方を何造りといいますか。</v>
      </c>
      <c r="K113" s="53" t="str">
        <f>'歴史用語集'!F113</f>
        <v>　校倉造</v>
      </c>
    </row>
    <row r="114" spans="1:11" ht="13.5" customHeight="1">
      <c r="A114" s="50"/>
      <c r="B114" s="51"/>
      <c r="G114" s="53">
        <f>RANK(H114,H:H)</f>
        <v>24</v>
      </c>
      <c r="H114" s="58">
        <f ca="1">IF(M107=TRUE,RAND(),"")</f>
        <v>0.8015723746540906</v>
      </c>
      <c r="J114" s="53" t="str">
        <f>'歴史用語集'!E114</f>
        <v>　奈良時代にできた最も古い歴史書を何といいますか。</v>
      </c>
      <c r="K114" s="53" t="str">
        <f>'歴史用語集'!F114</f>
        <v>　古事記</v>
      </c>
    </row>
    <row r="115" spans="1:11" ht="13.5" customHeight="1">
      <c r="A115" s="50"/>
      <c r="B115" s="51"/>
      <c r="G115" s="53">
        <f>RANK(H115,H:H)</f>
        <v>36</v>
      </c>
      <c r="H115" s="58">
        <f ca="1">IF(M107=TRUE,RAND(),"")</f>
        <v>0.7435432191185152</v>
      </c>
      <c r="J115" s="53" t="str">
        <f>'歴史用語集'!E115</f>
        <v>　奈良時代にできた歴史書は古事記と何ですか。</v>
      </c>
      <c r="K115" s="53" t="str">
        <f>'歴史用語集'!F115</f>
        <v>　日本書紀</v>
      </c>
    </row>
    <row r="116" spans="1:11" ht="13.5" customHeight="1">
      <c r="A116" s="50"/>
      <c r="B116" s="51"/>
      <c r="G116" s="53">
        <f>RANK(H116,H:H)</f>
        <v>44</v>
      </c>
      <c r="H116" s="58">
        <f ca="1">IF(M107=TRUE,RAND(),"")</f>
        <v>0.6488766928934688</v>
      </c>
      <c r="J116" s="53" t="str">
        <f>'歴史用語集'!E116</f>
        <v>　奈良時代の地方の産物や伝説をまとめた地理書を何といいますか。</v>
      </c>
      <c r="K116" s="53" t="str">
        <f>'歴史用語集'!F116</f>
        <v>　風土記</v>
      </c>
    </row>
    <row r="117" spans="1:11" ht="13.5" customHeight="1">
      <c r="A117" s="50"/>
      <c r="B117" s="51"/>
      <c r="G117" s="53">
        <f>RANK(H117,H:H)</f>
        <v>51</v>
      </c>
      <c r="H117" s="58">
        <f ca="1">IF(M107=TRUE,RAND(),"")</f>
        <v>0.6072847477857479</v>
      </c>
      <c r="J117" s="53" t="str">
        <f>'歴史用語集'!E117</f>
        <v>　奈良時代にできた和歌集を何といいますか。</v>
      </c>
      <c r="K117" s="53" t="str">
        <f>'歴史用語集'!F117</f>
        <v>　万葉集</v>
      </c>
    </row>
    <row r="118" spans="1:11" ht="13.5" customHeight="1">
      <c r="A118" s="50"/>
      <c r="B118" s="51"/>
      <c r="G118" s="53">
        <f>RANK(H118,H:H)</f>
        <v>99</v>
      </c>
      <c r="H118" s="58">
        <f ca="1">IF(M107=TRUE,RAND(),"")</f>
        <v>0.10811696694771511</v>
      </c>
      <c r="J118" s="53" t="str">
        <f>'歴史用語集'!E118</f>
        <v>　万葉集は何という文字で書かれていましたか。</v>
      </c>
      <c r="K118" s="53" t="str">
        <f>'歴史用語集'!F118</f>
        <v>　万葉仮名</v>
      </c>
    </row>
    <row r="119" spans="1:11" ht="13.5" customHeight="1">
      <c r="A119" s="50"/>
      <c r="B119" s="51"/>
      <c r="G119" s="53">
        <f>RANK(H119,H:H)</f>
        <v>30</v>
      </c>
      <c r="H119" s="58">
        <f ca="1">IF(M107=TRUE,RAND(),"")</f>
        <v>0.7746180149092041</v>
      </c>
      <c r="J119" s="53" t="str">
        <f>'歴史用語集'!E119</f>
        <v>　貧しい農民の生活を題材とした「貧窮問答歌」の作者は誰ですか。</v>
      </c>
      <c r="K119" s="53" t="str">
        <f>'歴史用語集'!F119</f>
        <v>　山上憶良</v>
      </c>
    </row>
    <row r="120" spans="1:11" ht="13.5" customHeight="1">
      <c r="A120" s="50"/>
      <c r="B120" s="51"/>
      <c r="G120" s="53">
        <f>RANK(H120,H:H)</f>
        <v>97</v>
      </c>
      <c r="H120" s="58">
        <f ca="1">IF(M107=TRUE,RAND(),"")</f>
        <v>0.12804952298091665</v>
      </c>
      <c r="J120" s="53" t="str">
        <f>'歴史用語集'!E120</f>
        <v>　唐やヘレニズム文化の影響を受けた奈良時代のはなやかな文化を何文化といいますか。</v>
      </c>
      <c r="K120" s="53" t="str">
        <f>'歴史用語集'!F120</f>
        <v>　天平文化</v>
      </c>
    </row>
    <row r="121" spans="1:11" ht="13.5" customHeight="1">
      <c r="A121" s="50"/>
      <c r="B121" s="51"/>
      <c r="G121" s="53">
        <f>RANK(H121,H:H)</f>
        <v>55</v>
      </c>
      <c r="H121" s="58">
        <f ca="1">IF(M107=TRUE,RAND(),"")</f>
        <v>0.5582344733330955</v>
      </c>
      <c r="J121" s="53" t="str">
        <f>'歴史用語集'!E121</f>
        <v>　奈良時代に唐へ送った使いを何といいますか。</v>
      </c>
      <c r="K121" s="53" t="str">
        <f>'歴史用語集'!F121</f>
        <v>　遣唐使</v>
      </c>
    </row>
    <row r="122" spans="1:11" ht="13.5" customHeight="1">
      <c r="A122" s="50"/>
      <c r="B122" s="51"/>
      <c r="G122" s="53">
        <f>RANK(H122,H:H)</f>
        <v>13</v>
      </c>
      <c r="H122" s="58">
        <f ca="1">IF(M107=TRUE,RAND(),"")</f>
        <v>0.8841508433104097</v>
      </c>
      <c r="J122" s="53" t="str">
        <f>'歴史用語集'!E122</f>
        <v>　失明してまで日本にきた唐の僧は誰ですか。</v>
      </c>
      <c r="K122" s="53" t="str">
        <f>'歴史用語集'!F122</f>
        <v>　鑑真</v>
      </c>
    </row>
    <row r="123" spans="1:2" ht="13.5">
      <c r="A123" s="50"/>
      <c r="B123" s="51"/>
    </row>
    <row r="124" spans="1:2" ht="13.5">
      <c r="A124" s="50"/>
      <c r="B124" s="51"/>
    </row>
    <row r="125" spans="1:2" ht="13.5">
      <c r="A125" s="50"/>
      <c r="B125" s="51"/>
    </row>
    <row r="126" spans="1:2" ht="13.5">
      <c r="A126" s="50"/>
      <c r="B126" s="51"/>
    </row>
    <row r="127" spans="1:2" ht="13.5">
      <c r="A127" s="50"/>
      <c r="B127" s="51"/>
    </row>
    <row r="128" spans="1:2" ht="13.5">
      <c r="A128" s="50"/>
      <c r="B128" s="51"/>
    </row>
  </sheetData>
  <sheetProtection/>
  <hyperlinks>
    <hyperlink ref="B1" r:id="rId1" display="http://masaki5656.ninpou.jp/"/>
  </hyperlinks>
  <printOptions horizontalCentered="1"/>
  <pageMargins left="0.3937007874015748" right="0.3937007874015748" top="0.984251968503937" bottom="0.984251968503937" header="0.5118110236220472" footer="0.5118110236220472"/>
  <pageSetup orientation="portrait" paperSize="9" scale="11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hiro5656</dc:creator>
  <cp:keywords/>
  <dc:description/>
  <cp:lastModifiedBy>hiro5656</cp:lastModifiedBy>
  <cp:lastPrinted>2012-01-22T12:32:48Z</cp:lastPrinted>
  <dcterms:created xsi:type="dcterms:W3CDTF">2008-10-02T20:16:54Z</dcterms:created>
  <dcterms:modified xsi:type="dcterms:W3CDTF">2012-01-23T18:12:15Z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