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075" windowHeight="8445" activeTab="0"/>
  </bookViews>
  <sheets>
    <sheet name="不規則動詞テスト" sheetId="1" r:id="rId1"/>
    <sheet name="一覧・プレテスト" sheetId="2" r:id="rId2"/>
  </sheets>
  <definedNames>
    <definedName name="_xlnm.Print_Area" localSheetId="1">OFFSET('一覧・プレテスト'!$A$3,0,0,'一覧・プレテスト'!$P$3*2+3,5)</definedName>
    <definedName name="_xlnm.Print_Area" localSheetId="0">'不規則動詞テスト'!$A$4:$K$56</definedName>
    <definedName name="_xlnm.Print_Titles" localSheetId="1">'一覧・プレテスト'!$3:$5</definedName>
    <definedName name="_xlnm.Print_Titles" localSheetId="0">'不規則動詞テスト'!$4:$6</definedName>
  </definedNames>
  <calcPr fullCalcOnLoad="1"/>
</workbook>
</file>

<file path=xl/sharedStrings.xml><?xml version="1.0" encoding="utf-8"?>
<sst xmlns="http://schemas.openxmlformats.org/spreadsheetml/2006/main" count="1101" uniqueCount="888">
  <si>
    <t>●大学受験レベル141 不規則動詞テスト　問題</t>
  </si>
  <si>
    <t>●高校受験最高水準レベル90 不規則動詞 問題</t>
  </si>
  <si>
    <t>●高校受験標準レベル63 不規則動詞テスト 問題</t>
  </si>
  <si>
    <t>●高校受験標準レベル63 不規則動詞テスト 解答</t>
  </si>
  <si>
    <t>●大学受験レベル141 不規則動詞テスト 解答</t>
  </si>
  <si>
    <t>原形(現在形)</t>
  </si>
  <si>
    <t>過去形</t>
  </si>
  <si>
    <t>過去分詞形</t>
  </si>
  <si>
    <t>起こる</t>
  </si>
  <si>
    <t>arise</t>
  </si>
  <si>
    <t>arose</t>
  </si>
  <si>
    <t>arisen</t>
  </si>
  <si>
    <t>発生する</t>
  </si>
  <si>
    <t>/əráɪz/</t>
  </si>
  <si>
    <r>
      <t>/əró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z/</t>
    </r>
  </si>
  <si>
    <t>/ərɪ́z(ə)n/</t>
  </si>
  <si>
    <t>目をさまさせる</t>
  </si>
  <si>
    <t>awake</t>
  </si>
  <si>
    <t>awoke</t>
  </si>
  <si>
    <r>
      <t>awoken　</t>
    </r>
    <r>
      <rPr>
        <sz val="12"/>
        <rFont val="Century"/>
        <family val="1"/>
      </rPr>
      <t>(awaked)</t>
    </r>
  </si>
  <si>
    <t>目覚める</t>
  </si>
  <si>
    <t>/əwéɪk/</t>
  </si>
  <si>
    <r>
      <t>/əwó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k/</t>
    </r>
  </si>
  <si>
    <r>
      <t xml:space="preserve"> /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wo</t>
    </r>
    <r>
      <rPr>
        <sz val="8"/>
        <rFont val="Arial"/>
        <family val="2"/>
      </rPr>
      <t>́</t>
    </r>
    <r>
      <rPr>
        <sz val="8"/>
        <rFont val="Lucida Sans Unicode"/>
        <family val="2"/>
      </rPr>
      <t>uk(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)n/</t>
    </r>
    <r>
      <rPr>
        <sz val="8"/>
        <rFont val="ＭＳ Ｐゴシック"/>
        <family val="3"/>
      </rPr>
      <t>　(</t>
    </r>
    <r>
      <rPr>
        <sz val="8"/>
        <rFont val="Lucida Sans Unicode"/>
        <family val="2"/>
      </rPr>
      <t>/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wo</t>
    </r>
    <r>
      <rPr>
        <sz val="8"/>
        <rFont val="Arial"/>
        <family val="2"/>
      </rPr>
      <t>́</t>
    </r>
    <r>
      <rPr>
        <sz val="8"/>
        <rFont val="Lucida Sans Unicode"/>
        <family val="2"/>
      </rPr>
      <t>ukt/)</t>
    </r>
  </si>
  <si>
    <t>ある</t>
  </si>
  <si>
    <t>be (am/are/is)</t>
  </si>
  <si>
    <t>was/were</t>
  </si>
  <si>
    <t>been</t>
  </si>
  <si>
    <t>いる</t>
  </si>
  <si>
    <r>
      <t>/bi</t>
    </r>
    <r>
      <rPr>
        <sz val="8"/>
        <rFont val="BatangChe"/>
        <family val="3"/>
      </rPr>
      <t>ː</t>
    </r>
    <r>
      <rPr>
        <sz val="8"/>
        <rFont val="Lucida Sans Unicode"/>
        <family val="2"/>
      </rPr>
      <t>/ /(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)m/ /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r/ /</t>
    </r>
    <r>
      <rPr>
        <sz val="8"/>
        <rFont val="ＭＳ Ｐゴシック"/>
        <family val="3"/>
      </rPr>
      <t>ɪ</t>
    </r>
    <r>
      <rPr>
        <sz val="8"/>
        <rFont val="Lucida Sans Unicode"/>
        <family val="2"/>
      </rPr>
      <t>z/</t>
    </r>
  </si>
  <si>
    <r>
      <t>/w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z/ /w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 xml:space="preserve">r/ </t>
    </r>
  </si>
  <si>
    <r>
      <t>/bi</t>
    </r>
    <r>
      <rPr>
        <sz val="8"/>
        <rFont val="BatangChe"/>
        <family val="3"/>
      </rPr>
      <t>ː</t>
    </r>
    <r>
      <rPr>
        <sz val="8"/>
        <rFont val="Lucida Sans Unicode"/>
        <family val="2"/>
      </rPr>
      <t>n/</t>
    </r>
  </si>
  <si>
    <t>生む、運ぶ</t>
  </si>
  <si>
    <t>bear</t>
  </si>
  <si>
    <t>bore</t>
  </si>
  <si>
    <t>born (borne)</t>
  </si>
  <si>
    <t>耐える、もつ</t>
  </si>
  <si>
    <r>
      <t>/beə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/</t>
    </r>
  </si>
  <si>
    <r>
      <t>/bɔː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/</t>
    </r>
  </si>
  <si>
    <r>
      <t>/b</t>
    </r>
    <r>
      <rPr>
        <sz val="8"/>
        <rFont val="ＭＳ Ｐゴシック"/>
        <family val="3"/>
      </rPr>
      <t>ɔ</t>
    </r>
    <r>
      <rPr>
        <sz val="8"/>
        <rFont val="BatangChe"/>
        <family val="3"/>
      </rPr>
      <t>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n/</t>
    </r>
  </si>
  <si>
    <t>打つ、たたく</t>
  </si>
  <si>
    <t>beat</t>
  </si>
  <si>
    <t>beaten</t>
  </si>
  <si>
    <t>打ち負かす</t>
  </si>
  <si>
    <t>/biːt/</t>
  </si>
  <si>
    <t>/bíːt(ə)n/</t>
  </si>
  <si>
    <t>(～に)なる</t>
  </si>
  <si>
    <t>become</t>
  </si>
  <si>
    <t>became</t>
  </si>
  <si>
    <t>似合う</t>
  </si>
  <si>
    <t>/bɪkʌ́m/</t>
  </si>
  <si>
    <t>/bɪkéɪm/</t>
  </si>
  <si>
    <t>始まる</t>
  </si>
  <si>
    <t>begin</t>
  </si>
  <si>
    <t>began</t>
  </si>
  <si>
    <t>begun</t>
  </si>
  <si>
    <t>始める</t>
  </si>
  <si>
    <t>/bɪɡɪ́n/</t>
  </si>
  <si>
    <t>/bɪɡǽn/</t>
  </si>
  <si>
    <t>/bɪɡʌ́n/</t>
  </si>
  <si>
    <t>曲げる</t>
  </si>
  <si>
    <t>bend</t>
  </si>
  <si>
    <t>bent</t>
  </si>
  <si>
    <t>曲がる</t>
  </si>
  <si>
    <t>/bend/</t>
  </si>
  <si>
    <t>/bent/</t>
  </si>
  <si>
    <t>bet</t>
  </si>
  <si>
    <t>賭ける</t>
  </si>
  <si>
    <t>/bet/</t>
  </si>
  <si>
    <t>bid</t>
  </si>
  <si>
    <t>bade</t>
  </si>
  <si>
    <t>bidden</t>
  </si>
  <si>
    <t>命ずる</t>
  </si>
  <si>
    <t>/bɪd/</t>
  </si>
  <si>
    <r>
      <t>/bæd, be</t>
    </r>
    <r>
      <rPr>
        <sz val="8"/>
        <rFont val="ＭＳ Ｐゴシック"/>
        <family val="3"/>
      </rPr>
      <t>ɪ</t>
    </r>
    <r>
      <rPr>
        <sz val="8"/>
        <rFont val="Lucida Sans Unicode"/>
        <family val="2"/>
      </rPr>
      <t>d/</t>
    </r>
  </si>
  <si>
    <t>/bɪ́d(ə)n/</t>
  </si>
  <si>
    <t>縛る、くくる</t>
  </si>
  <si>
    <t xml:space="preserve">bind </t>
  </si>
  <si>
    <t>bound</t>
  </si>
  <si>
    <t>束ねる</t>
  </si>
  <si>
    <t>/baɪnd/</t>
  </si>
  <si>
    <r>
      <t>/ba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nd/</t>
    </r>
  </si>
  <si>
    <t>かむ</t>
  </si>
  <si>
    <t>bite</t>
  </si>
  <si>
    <t>bit</t>
  </si>
  <si>
    <t>bitten</t>
  </si>
  <si>
    <t>かみつく</t>
  </si>
  <si>
    <t>/baɪt/</t>
  </si>
  <si>
    <t>/bɪt/</t>
  </si>
  <si>
    <t>/bɪ́t(ə)n/</t>
  </si>
  <si>
    <t>出血する</t>
  </si>
  <si>
    <t>bleed</t>
  </si>
  <si>
    <t>bled</t>
  </si>
  <si>
    <t>血を流す</t>
  </si>
  <si>
    <t>/bliːd/</t>
  </si>
  <si>
    <t>/bled/</t>
  </si>
  <si>
    <t>blow</t>
  </si>
  <si>
    <t>blew</t>
  </si>
  <si>
    <t>blown</t>
  </si>
  <si>
    <t>吹く</t>
  </si>
  <si>
    <r>
      <t>/blo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/</t>
    </r>
  </si>
  <si>
    <r>
      <t>/blu</t>
    </r>
    <r>
      <rPr>
        <sz val="8"/>
        <rFont val="BatangChe"/>
        <family val="3"/>
      </rPr>
      <t>ː</t>
    </r>
    <r>
      <rPr>
        <sz val="8"/>
        <rFont val="Lucida Sans Unicode"/>
        <family val="2"/>
      </rPr>
      <t>/</t>
    </r>
  </si>
  <si>
    <r>
      <t>/blo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n/</t>
    </r>
  </si>
  <si>
    <t>こわす</t>
  </si>
  <si>
    <t>break</t>
  </si>
  <si>
    <t>broke</t>
  </si>
  <si>
    <t>broken</t>
  </si>
  <si>
    <t>破る</t>
  </si>
  <si>
    <t>/breɪk/</t>
  </si>
  <si>
    <r>
      <t>/bro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k/</t>
    </r>
  </si>
  <si>
    <r>
      <t>/bró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k(ə)n/</t>
    </r>
  </si>
  <si>
    <t>養育する</t>
  </si>
  <si>
    <t>breed</t>
  </si>
  <si>
    <t>bred</t>
  </si>
  <si>
    <t>生む</t>
  </si>
  <si>
    <t>/briːd/</t>
  </si>
  <si>
    <t>/bred/</t>
  </si>
  <si>
    <t>持ってくる</t>
  </si>
  <si>
    <t>bring</t>
  </si>
  <si>
    <t>brought</t>
  </si>
  <si>
    <t>連れてくる</t>
  </si>
  <si>
    <t>/brɪŋ/</t>
  </si>
  <si>
    <t>/brɔːt/</t>
  </si>
  <si>
    <t>建てる</t>
  </si>
  <si>
    <t>build</t>
  </si>
  <si>
    <t>built</t>
  </si>
  <si>
    <t>建造する</t>
  </si>
  <si>
    <t>/bɪld/</t>
  </si>
  <si>
    <t>/bɪlt/</t>
  </si>
  <si>
    <t>燃える</t>
  </si>
  <si>
    <t>burn</t>
  </si>
  <si>
    <t>burnt</t>
  </si>
  <si>
    <t>燃やす</t>
  </si>
  <si>
    <r>
      <t>/bəː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n/</t>
    </r>
  </si>
  <si>
    <r>
      <t>/bəː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nt/</t>
    </r>
  </si>
  <si>
    <t>破裂する</t>
  </si>
  <si>
    <t>burst</t>
  </si>
  <si>
    <t>張り裂ける</t>
  </si>
  <si>
    <r>
      <t>/bəː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st/</t>
    </r>
  </si>
  <si>
    <t>buy</t>
  </si>
  <si>
    <t>bought</t>
  </si>
  <si>
    <t>買う</t>
  </si>
  <si>
    <t>/baɪ/</t>
  </si>
  <si>
    <t>/bɔːt/</t>
  </si>
  <si>
    <t>投げる</t>
  </si>
  <si>
    <t>cast</t>
  </si>
  <si>
    <t>鋳造する</t>
  </si>
  <si>
    <t>/kæst|kɑːst/</t>
  </si>
  <si>
    <t>捕まえる、つかむ</t>
  </si>
  <si>
    <t>catch</t>
  </si>
  <si>
    <t>caught</t>
  </si>
  <si>
    <t>(バスなどに）乗る</t>
  </si>
  <si>
    <t>/kætʃ/</t>
  </si>
  <si>
    <t>/kɔːt/</t>
  </si>
  <si>
    <t>選ぶ</t>
  </si>
  <si>
    <t>choose</t>
  </si>
  <si>
    <t>chose</t>
  </si>
  <si>
    <t>chosen</t>
  </si>
  <si>
    <t>選択する</t>
  </si>
  <si>
    <t>/tʃuːz/</t>
  </si>
  <si>
    <r>
      <t>/tʃo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z/</t>
    </r>
  </si>
  <si>
    <r>
      <t>/tʃó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z(ə)n/</t>
    </r>
  </si>
  <si>
    <t>くっつく</t>
  </si>
  <si>
    <t>cling</t>
  </si>
  <si>
    <t>clung</t>
  </si>
  <si>
    <t>まといつく</t>
  </si>
  <si>
    <t>/klɪŋ/</t>
  </si>
  <si>
    <t>/klʌŋ/</t>
  </si>
  <si>
    <t>come</t>
  </si>
  <si>
    <t>came</t>
  </si>
  <si>
    <t>来る</t>
  </si>
  <si>
    <t>/kʌm/</t>
  </si>
  <si>
    <t>/keɪm/</t>
  </si>
  <si>
    <t>(費用が)かかる</t>
  </si>
  <si>
    <t>cost</t>
  </si>
  <si>
    <t>要する</t>
  </si>
  <si>
    <t>/kɔːst|kɔst/</t>
  </si>
  <si>
    <t>はう、腹ばう</t>
  </si>
  <si>
    <t>creep</t>
  </si>
  <si>
    <t>crept</t>
  </si>
  <si>
    <t>忍び寄る</t>
  </si>
  <si>
    <t>/kriːp/</t>
  </si>
  <si>
    <t>/krept/</t>
  </si>
  <si>
    <t>切る</t>
  </si>
  <si>
    <t>cut</t>
  </si>
  <si>
    <t>切断する</t>
  </si>
  <si>
    <t>/kʌt/</t>
  </si>
  <si>
    <t>分配する、扱う</t>
  </si>
  <si>
    <t>deal</t>
  </si>
  <si>
    <t>dealt</t>
  </si>
  <si>
    <t>処理する</t>
  </si>
  <si>
    <t>/diːl/</t>
  </si>
  <si>
    <t>/delt/</t>
  </si>
  <si>
    <t>dig</t>
  </si>
  <si>
    <t>dug</t>
  </si>
  <si>
    <t>掘る</t>
  </si>
  <si>
    <t>/dɪɡ/</t>
  </si>
  <si>
    <t>/dʌɡ/</t>
  </si>
  <si>
    <t>する</t>
  </si>
  <si>
    <t>do (does)</t>
  </si>
  <si>
    <t>did</t>
  </si>
  <si>
    <t>done</t>
  </si>
  <si>
    <t>行う</t>
  </si>
  <si>
    <r>
      <t>/du/</t>
    </r>
    <r>
      <rPr>
        <sz val="8"/>
        <rFont val="ＭＳ Ｐゴシック"/>
        <family val="3"/>
      </rPr>
      <t>　(/dəz/)</t>
    </r>
  </si>
  <si>
    <t>/dɪd/</t>
  </si>
  <si>
    <t>/dʌn/</t>
  </si>
  <si>
    <t>引く</t>
  </si>
  <si>
    <t>draw</t>
  </si>
  <si>
    <t>drew</t>
  </si>
  <si>
    <t>drawn</t>
  </si>
  <si>
    <t>描く</t>
  </si>
  <si>
    <t>/drɔː/</t>
  </si>
  <si>
    <t>/druː/</t>
  </si>
  <si>
    <t>/drɔːn/</t>
  </si>
  <si>
    <t>drink</t>
  </si>
  <si>
    <t>drank</t>
  </si>
  <si>
    <t>drunk</t>
  </si>
  <si>
    <t>飲む</t>
  </si>
  <si>
    <t>/drɪŋk/</t>
  </si>
  <si>
    <t>/dræŋk/</t>
  </si>
  <si>
    <t>/drʌŋk/</t>
  </si>
  <si>
    <t>駆ける、追う</t>
  </si>
  <si>
    <t>drive</t>
  </si>
  <si>
    <t>drove</t>
  </si>
  <si>
    <t>driven</t>
  </si>
  <si>
    <t>運転する</t>
  </si>
  <si>
    <t>/draɪv/</t>
  </si>
  <si>
    <r>
      <t>/dro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v/</t>
    </r>
  </si>
  <si>
    <t>/drɪ́v(ə)n/</t>
  </si>
  <si>
    <t>dwell</t>
  </si>
  <si>
    <t>dwelt</t>
  </si>
  <si>
    <t>居住する</t>
  </si>
  <si>
    <t>/dwel/</t>
  </si>
  <si>
    <t>/dwelt/</t>
  </si>
  <si>
    <t>eat</t>
  </si>
  <si>
    <t>ate</t>
  </si>
  <si>
    <t>eaten</t>
  </si>
  <si>
    <t>食べる</t>
  </si>
  <si>
    <t>/iːt/</t>
  </si>
  <si>
    <t>/eɪt|et, eɪt/</t>
  </si>
  <si>
    <t>/íːt(ə)n/</t>
  </si>
  <si>
    <t>落ちる</t>
  </si>
  <si>
    <t>fall</t>
  </si>
  <si>
    <t>fell</t>
  </si>
  <si>
    <t>fallen</t>
  </si>
  <si>
    <t>倒れる</t>
  </si>
  <si>
    <t>/fɔːl/</t>
  </si>
  <si>
    <t>/fel/</t>
  </si>
  <si>
    <r>
      <t>/f</t>
    </r>
    <r>
      <rPr>
        <sz val="8"/>
        <rFont val="ＭＳ Ｐゴシック"/>
        <family val="3"/>
      </rPr>
      <t>ɔ</t>
    </r>
    <r>
      <rPr>
        <sz val="8"/>
        <rFont val="Lucida Sans Unicode"/>
        <family val="2"/>
      </rPr>
      <t>́</t>
    </r>
    <r>
      <rPr>
        <sz val="8"/>
        <rFont val="BatangChe"/>
        <family val="3"/>
      </rPr>
      <t>ː</t>
    </r>
    <r>
      <rPr>
        <sz val="8"/>
        <rFont val="Lucida Sans Unicode"/>
        <family val="2"/>
      </rPr>
      <t>l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 xml:space="preserve">n/ </t>
    </r>
  </si>
  <si>
    <t>食物を与える</t>
  </si>
  <si>
    <t>feed</t>
  </si>
  <si>
    <t>fed</t>
  </si>
  <si>
    <t>養う</t>
  </si>
  <si>
    <t>/fiːd/</t>
  </si>
  <si>
    <t>/fed/</t>
  </si>
  <si>
    <t>feel</t>
  </si>
  <si>
    <t>felt</t>
  </si>
  <si>
    <t>感じる</t>
  </si>
  <si>
    <t>/fiːl/</t>
  </si>
  <si>
    <t>/felt/</t>
  </si>
  <si>
    <t>戦う、争う</t>
  </si>
  <si>
    <t>fight</t>
  </si>
  <si>
    <t>fought</t>
  </si>
  <si>
    <t>けんかする</t>
  </si>
  <si>
    <t>/faɪt/</t>
  </si>
  <si>
    <r>
      <t>/f</t>
    </r>
    <r>
      <rPr>
        <sz val="8"/>
        <rFont val="ＭＳ Ｐゴシック"/>
        <family val="3"/>
      </rPr>
      <t>ɔ</t>
    </r>
    <r>
      <rPr>
        <sz val="8"/>
        <rFont val="BatangChe"/>
        <family val="3"/>
      </rPr>
      <t>ː</t>
    </r>
    <r>
      <rPr>
        <sz val="8"/>
        <rFont val="Lucida Sans Unicode"/>
        <family val="2"/>
      </rPr>
      <t>t,</t>
    </r>
    <r>
      <rPr>
        <sz val="8"/>
        <rFont val="ＭＳ Ｐゴシック"/>
        <family val="3"/>
      </rPr>
      <t>　</t>
    </r>
    <r>
      <rPr>
        <sz val="8"/>
        <rFont val="Lucida Sans Unicode"/>
        <family val="2"/>
      </rPr>
      <t>(</t>
    </r>
    <r>
      <rPr>
        <sz val="8"/>
        <rFont val="ＭＳ Ｐゴシック"/>
        <family val="3"/>
      </rPr>
      <t>米</t>
    </r>
    <r>
      <rPr>
        <sz val="8"/>
        <rFont val="Lucida Sans Unicode"/>
        <family val="2"/>
      </rPr>
      <t>)f</t>
    </r>
    <r>
      <rPr>
        <sz val="8"/>
        <rFont val="ＭＳ Ｐゴシック"/>
        <family val="3"/>
      </rPr>
      <t>ɑ</t>
    </r>
    <r>
      <rPr>
        <sz val="8"/>
        <rFont val="BatangChe"/>
        <family val="3"/>
      </rPr>
      <t>ː</t>
    </r>
    <r>
      <rPr>
        <sz val="8"/>
        <rFont val="Lucida Sans Unicode"/>
        <family val="2"/>
      </rPr>
      <t>t/</t>
    </r>
  </si>
  <si>
    <t>見出す、見つける</t>
  </si>
  <si>
    <t>find</t>
  </si>
  <si>
    <t>found</t>
  </si>
  <si>
    <t>知る</t>
  </si>
  <si>
    <t>/faɪnd/</t>
  </si>
  <si>
    <r>
      <t>/fa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nd/</t>
    </r>
  </si>
  <si>
    <r>
      <t>/fa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nd/</t>
    </r>
  </si>
  <si>
    <t>逃げる</t>
  </si>
  <si>
    <t>flee</t>
  </si>
  <si>
    <t>fled</t>
  </si>
  <si>
    <t>逃走する</t>
  </si>
  <si>
    <t>/fliː/</t>
  </si>
  <si>
    <t>/fled/</t>
  </si>
  <si>
    <t>突進する</t>
  </si>
  <si>
    <t>fling</t>
  </si>
  <si>
    <t>flung</t>
  </si>
  <si>
    <t>投げつける</t>
  </si>
  <si>
    <t>/flɪŋ/</t>
  </si>
  <si>
    <t>/flʌŋ/</t>
  </si>
  <si>
    <t>飛ぶ</t>
  </si>
  <si>
    <t>fly</t>
  </si>
  <si>
    <t>flew</t>
  </si>
  <si>
    <t>flown</t>
  </si>
  <si>
    <t>飛行する</t>
  </si>
  <si>
    <t>/flaɪ/</t>
  </si>
  <si>
    <t>/fluː/</t>
  </si>
  <si>
    <r>
      <t>/flo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n/</t>
    </r>
  </si>
  <si>
    <t>forbid</t>
  </si>
  <si>
    <t>forbade (forbad)</t>
  </si>
  <si>
    <t>forbidden</t>
  </si>
  <si>
    <t>禁ずる</t>
  </si>
  <si>
    <r>
      <t>/fə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bɪ́d, fɔː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-/</t>
    </r>
  </si>
  <si>
    <r>
      <t>/f</t>
    </r>
    <r>
      <rPr>
        <sz val="8"/>
        <rFont val="ＭＳ Ｐゴシック"/>
        <family val="3"/>
      </rPr>
      <t>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bæ</t>
    </r>
    <r>
      <rPr>
        <sz val="8"/>
        <rFont val="Arial"/>
        <family val="2"/>
      </rPr>
      <t>́</t>
    </r>
    <r>
      <rPr>
        <sz val="8"/>
        <rFont val="Lucida Sans Unicode"/>
        <family val="2"/>
      </rPr>
      <t>d, -be</t>
    </r>
    <r>
      <rPr>
        <sz val="8"/>
        <rFont val="Arial"/>
        <family val="2"/>
      </rPr>
      <t>́</t>
    </r>
    <r>
      <rPr>
        <sz val="8"/>
        <rFont val="ＭＳ Ｐゴシック"/>
        <family val="3"/>
      </rPr>
      <t>ɪ</t>
    </r>
    <r>
      <rPr>
        <sz val="8"/>
        <rFont val="Lucida Sans Unicode"/>
        <family val="2"/>
      </rPr>
      <t>d/</t>
    </r>
    <r>
      <rPr>
        <sz val="8"/>
        <rFont val="ＭＳ Ｐゴシック"/>
        <family val="3"/>
      </rPr>
      <t xml:space="preserve"> </t>
    </r>
    <r>
      <rPr>
        <sz val="8"/>
        <rFont val="Lucida Sans Unicode"/>
        <family val="2"/>
      </rPr>
      <t>/-bæ</t>
    </r>
    <r>
      <rPr>
        <sz val="8"/>
        <rFont val="Arial"/>
        <family val="2"/>
      </rPr>
      <t>́</t>
    </r>
    <r>
      <rPr>
        <sz val="8"/>
        <rFont val="Lucida Sans Unicode"/>
        <family val="2"/>
      </rPr>
      <t>d/</t>
    </r>
  </si>
  <si>
    <r>
      <t>/fə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bɪ́d(ə)n, fɔː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-/</t>
    </r>
  </si>
  <si>
    <t>forget</t>
  </si>
  <si>
    <t>forgot</t>
  </si>
  <si>
    <t>forgotten (forgot)</t>
  </si>
  <si>
    <t>忘れる</t>
  </si>
  <si>
    <r>
      <t>/fə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ɡét/</t>
    </r>
  </si>
  <si>
    <r>
      <t>/fə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ɡɑ́t|-ɡɔ́t/</t>
    </r>
  </si>
  <si>
    <r>
      <t>/f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r</t>
    </r>
    <r>
      <rPr>
        <sz val="8"/>
        <rFont val="ＭＳ Ｐゴシック"/>
        <family val="3"/>
      </rPr>
      <t>ɡɑ</t>
    </r>
    <r>
      <rPr>
        <sz val="8"/>
        <rFont val="Arial"/>
        <family val="2"/>
      </rPr>
      <t>́</t>
    </r>
    <r>
      <rPr>
        <sz val="8"/>
        <rFont val="Lucida Sans Unicode"/>
        <family val="2"/>
      </rPr>
      <t>t(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)n|-</t>
    </r>
    <r>
      <rPr>
        <sz val="8"/>
        <rFont val="ＭＳ Ｐゴシック"/>
        <family val="3"/>
      </rPr>
      <t>ɡɔ</t>
    </r>
    <r>
      <rPr>
        <sz val="8"/>
        <rFont val="Arial"/>
        <family val="2"/>
      </rPr>
      <t>́</t>
    </r>
    <r>
      <rPr>
        <sz val="8"/>
        <rFont val="Lucida Sans Unicode"/>
        <family val="2"/>
      </rPr>
      <t>t(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)n/ (/f</t>
    </r>
    <r>
      <rPr>
        <sz val="8"/>
        <rFont val="ＭＳ Ｐゴシック"/>
        <family val="3"/>
      </rPr>
      <t>ə</t>
    </r>
    <r>
      <rPr>
        <i/>
        <sz val="8"/>
        <rFont val="Lucida Sans Unicode"/>
        <family val="2"/>
      </rPr>
      <t>r</t>
    </r>
    <r>
      <rPr>
        <sz val="8"/>
        <rFont val="ＭＳ Ｐゴシック"/>
        <family val="3"/>
      </rPr>
      <t>ɡɑ</t>
    </r>
    <r>
      <rPr>
        <sz val="8"/>
        <rFont val="Arial"/>
        <family val="2"/>
      </rPr>
      <t>́</t>
    </r>
    <r>
      <rPr>
        <sz val="8"/>
        <rFont val="Lucida Sans Unicode"/>
        <family val="2"/>
      </rPr>
      <t>t|-</t>
    </r>
    <r>
      <rPr>
        <sz val="8"/>
        <rFont val="ＭＳ Ｐゴシック"/>
        <family val="3"/>
      </rPr>
      <t>ɡɔ</t>
    </r>
    <r>
      <rPr>
        <sz val="8"/>
        <rFont val="Arial"/>
        <family val="2"/>
      </rPr>
      <t>́</t>
    </r>
    <r>
      <rPr>
        <sz val="8"/>
        <rFont val="Lucida Sans Unicode"/>
        <family val="2"/>
      </rPr>
      <t>t/)</t>
    </r>
  </si>
  <si>
    <t>許す</t>
  </si>
  <si>
    <t>forgive</t>
  </si>
  <si>
    <t>forgave</t>
  </si>
  <si>
    <t>forgiven</t>
  </si>
  <si>
    <t>勘弁する</t>
  </si>
  <si>
    <r>
      <t>/fə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ɡɪ́v/</t>
    </r>
  </si>
  <si>
    <r>
      <t>/fə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ɡéɪv/</t>
    </r>
  </si>
  <si>
    <r>
      <t>/fə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ɡɪ́v(ə)n/</t>
    </r>
  </si>
  <si>
    <t>凍る</t>
  </si>
  <si>
    <t>freeze</t>
  </si>
  <si>
    <t>froze</t>
  </si>
  <si>
    <t>frozen</t>
  </si>
  <si>
    <t>凍らせる</t>
  </si>
  <si>
    <t>/friːz/</t>
  </si>
  <si>
    <r>
      <t>/fro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z/</t>
    </r>
  </si>
  <si>
    <r>
      <t>/fró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z(ə)n/</t>
    </r>
  </si>
  <si>
    <t>得る、手に入れる</t>
  </si>
  <si>
    <t>get</t>
  </si>
  <si>
    <t>got</t>
  </si>
  <si>
    <t>got (gotten)</t>
  </si>
  <si>
    <t>なる</t>
  </si>
  <si>
    <t>/ɡet/</t>
  </si>
  <si>
    <t>/ɡɑt|ɡɔt/</t>
  </si>
  <si>
    <r>
      <t>/</t>
    </r>
    <r>
      <rPr>
        <sz val="8"/>
        <rFont val="ＭＳ Ｐゴシック"/>
        <family val="3"/>
      </rPr>
      <t>ɡɑ</t>
    </r>
    <r>
      <rPr>
        <sz val="8"/>
        <rFont val="Lucida Sans Unicode"/>
        <family val="2"/>
      </rPr>
      <t>t|</t>
    </r>
    <r>
      <rPr>
        <sz val="8"/>
        <rFont val="ＭＳ Ｐゴシック"/>
        <family val="3"/>
      </rPr>
      <t>ɡɔ</t>
    </r>
    <r>
      <rPr>
        <sz val="8"/>
        <rFont val="Lucida Sans Unicode"/>
        <family val="2"/>
      </rPr>
      <t>t/ (/</t>
    </r>
    <r>
      <rPr>
        <sz val="8"/>
        <rFont val="ＭＳ Ｐゴシック"/>
        <family val="3"/>
      </rPr>
      <t>ɡɑ</t>
    </r>
    <r>
      <rPr>
        <sz val="8"/>
        <rFont val="Arial"/>
        <family val="2"/>
      </rPr>
      <t>́</t>
    </r>
    <r>
      <rPr>
        <sz val="8"/>
        <rFont val="Lucida Sans Unicode"/>
        <family val="2"/>
      </rPr>
      <t>t(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)n|</t>
    </r>
    <r>
      <rPr>
        <sz val="8"/>
        <rFont val="ＭＳ Ｐゴシック"/>
        <family val="3"/>
      </rPr>
      <t>ɡɔ</t>
    </r>
    <r>
      <rPr>
        <sz val="8"/>
        <rFont val="Arial"/>
        <family val="2"/>
      </rPr>
      <t>́</t>
    </r>
    <r>
      <rPr>
        <sz val="8"/>
        <rFont val="Lucida Sans Unicode"/>
        <family val="2"/>
      </rPr>
      <t>t(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)n/ )</t>
    </r>
  </si>
  <si>
    <t>give</t>
  </si>
  <si>
    <t>gave</t>
  </si>
  <si>
    <t>given</t>
  </si>
  <si>
    <t>与える</t>
  </si>
  <si>
    <t>/ɡɪv/</t>
  </si>
  <si>
    <t>/ɡeɪv/</t>
  </si>
  <si>
    <t>/ɡɪ́v(ə)n/</t>
  </si>
  <si>
    <t>go</t>
  </si>
  <si>
    <t>went</t>
  </si>
  <si>
    <t>gone</t>
  </si>
  <si>
    <t>行く</t>
  </si>
  <si>
    <r>
      <t>/ɡo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/</t>
    </r>
  </si>
  <si>
    <t>/went/</t>
  </si>
  <si>
    <t>/ɡɔːn, ɡɑn|ɡɔn/</t>
  </si>
  <si>
    <t>grind</t>
  </si>
  <si>
    <t>ground</t>
  </si>
  <si>
    <t>ひきつぶす</t>
  </si>
  <si>
    <t>/ɡraɪnd/</t>
  </si>
  <si>
    <r>
      <t>/ɡra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nd/</t>
    </r>
  </si>
  <si>
    <t>成長する</t>
  </si>
  <si>
    <t>grow</t>
  </si>
  <si>
    <t>grew</t>
  </si>
  <si>
    <t>grown</t>
  </si>
  <si>
    <t>なる、育てる</t>
  </si>
  <si>
    <r>
      <t>/ɡro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/</t>
    </r>
  </si>
  <si>
    <t>/ɡruː/</t>
  </si>
  <si>
    <r>
      <t>/ɡro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n/</t>
    </r>
  </si>
  <si>
    <t>吊るす</t>
  </si>
  <si>
    <t>hang</t>
  </si>
  <si>
    <t>hung</t>
  </si>
  <si>
    <t>ぶらさがる</t>
  </si>
  <si>
    <t>/hæŋ/</t>
  </si>
  <si>
    <t>/hʌŋ/</t>
  </si>
  <si>
    <t>持つ</t>
  </si>
  <si>
    <t>have (has)</t>
  </si>
  <si>
    <t>had</t>
  </si>
  <si>
    <t>所有する</t>
  </si>
  <si>
    <r>
      <t>/hæv/</t>
    </r>
    <r>
      <rPr>
        <sz val="8"/>
        <rFont val="ＭＳ Ｐゴシック"/>
        <family val="3"/>
      </rPr>
      <t>　</t>
    </r>
    <r>
      <rPr>
        <sz val="8"/>
        <rFont val="Lucida Sans Unicode"/>
        <family val="2"/>
      </rPr>
      <t>(/hæz/)</t>
    </r>
  </si>
  <si>
    <t>/hæd/</t>
  </si>
  <si>
    <t>聞く</t>
  </si>
  <si>
    <t>hear</t>
  </si>
  <si>
    <t>heard</t>
  </si>
  <si>
    <t>聞こえる</t>
  </si>
  <si>
    <r>
      <t>/hɪə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/</t>
    </r>
  </si>
  <si>
    <r>
      <t>/həː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d/</t>
    </r>
  </si>
  <si>
    <t>隠す</t>
  </si>
  <si>
    <t>hide</t>
  </si>
  <si>
    <t>hid</t>
  </si>
  <si>
    <t>hidden　(hid)</t>
  </si>
  <si>
    <t>隠れる</t>
  </si>
  <si>
    <t>/haɪd/</t>
  </si>
  <si>
    <t>/hɪd/</t>
  </si>
  <si>
    <r>
      <t>/h</t>
    </r>
    <r>
      <rPr>
        <sz val="8"/>
        <rFont val="ＭＳ Ｐゴシック"/>
        <family val="3"/>
      </rPr>
      <t>ɪ</t>
    </r>
    <r>
      <rPr>
        <sz val="8"/>
        <rFont val="Arial"/>
        <family val="2"/>
      </rPr>
      <t>́</t>
    </r>
    <r>
      <rPr>
        <sz val="8"/>
        <rFont val="Lucida Sans Unicode"/>
        <family val="2"/>
      </rPr>
      <t>d(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)n/</t>
    </r>
    <r>
      <rPr>
        <sz val="8"/>
        <rFont val="ＭＳ Ｐゴシック"/>
        <family val="3"/>
      </rPr>
      <t>　</t>
    </r>
    <r>
      <rPr>
        <sz val="8"/>
        <rFont val="Lucida Sans Unicode"/>
        <family val="2"/>
      </rPr>
      <t>(/h</t>
    </r>
    <r>
      <rPr>
        <sz val="8"/>
        <rFont val="ＭＳ Ｐゴシック"/>
        <family val="3"/>
      </rPr>
      <t>ɪ</t>
    </r>
    <r>
      <rPr>
        <sz val="8"/>
        <rFont val="Lucida Sans Unicode"/>
        <family val="2"/>
      </rPr>
      <t>d/ )</t>
    </r>
  </si>
  <si>
    <t>打つ、打ち当てる</t>
  </si>
  <si>
    <t>hit</t>
  </si>
  <si>
    <t>当たる</t>
  </si>
  <si>
    <t>/hɪt/</t>
  </si>
  <si>
    <t>握る、保有する</t>
  </si>
  <si>
    <t>hold</t>
  </si>
  <si>
    <t>held</t>
  </si>
  <si>
    <t>(会議などを)開く</t>
  </si>
  <si>
    <r>
      <t>/ho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ld/</t>
    </r>
  </si>
  <si>
    <t>/held/</t>
  </si>
  <si>
    <t>害する</t>
  </si>
  <si>
    <t>hurt</t>
  </si>
  <si>
    <t>傷つける、痛める</t>
  </si>
  <si>
    <r>
      <t>/həː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t/</t>
    </r>
  </si>
  <si>
    <t>保つ</t>
  </si>
  <si>
    <t>keep</t>
  </si>
  <si>
    <t>kept</t>
  </si>
  <si>
    <t>・・・の状態にしておく</t>
  </si>
  <si>
    <t>/kiːp/</t>
  </si>
  <si>
    <t>/kept/</t>
  </si>
  <si>
    <t>kneel</t>
  </si>
  <si>
    <t>knelt</t>
  </si>
  <si>
    <t>ひざまずく</t>
  </si>
  <si>
    <t>/niːl/</t>
  </si>
  <si>
    <t>/nelt/</t>
  </si>
  <si>
    <t>know</t>
  </si>
  <si>
    <t>knew</t>
  </si>
  <si>
    <t>known</t>
  </si>
  <si>
    <t>知っている</t>
  </si>
  <si>
    <r>
      <t>/no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/</t>
    </r>
  </si>
  <si>
    <r>
      <t>/n</t>
    </r>
    <r>
      <rPr>
        <i/>
        <sz val="8"/>
        <rFont val="Lucida Sans Unicode"/>
        <family val="2"/>
      </rPr>
      <t>j</t>
    </r>
    <r>
      <rPr>
        <sz val="8"/>
        <rFont val="Lucida Sans Unicode"/>
        <family val="2"/>
      </rPr>
      <t>uː/</t>
    </r>
  </si>
  <si>
    <r>
      <t>/no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n /</t>
    </r>
  </si>
  <si>
    <t>横たえる</t>
  </si>
  <si>
    <t>lay</t>
  </si>
  <si>
    <t>laid</t>
  </si>
  <si>
    <t>置く</t>
  </si>
  <si>
    <t>/leɪ/</t>
  </si>
  <si>
    <t>/leɪd/</t>
  </si>
  <si>
    <t>導く</t>
  </si>
  <si>
    <t>lead</t>
  </si>
  <si>
    <t>led</t>
  </si>
  <si>
    <t>先頭に立つ</t>
  </si>
  <si>
    <r>
      <t>/li</t>
    </r>
    <r>
      <rPr>
        <sz val="8"/>
        <rFont val="BatangChe"/>
        <family val="3"/>
      </rPr>
      <t>ː</t>
    </r>
    <r>
      <rPr>
        <sz val="8"/>
        <rFont val="Lucida Sans Unicode"/>
        <family val="2"/>
      </rPr>
      <t>d/</t>
    </r>
  </si>
  <si>
    <t>/led/</t>
  </si>
  <si>
    <t>learn</t>
  </si>
  <si>
    <t>learned (learnt)</t>
  </si>
  <si>
    <t>学ぶ</t>
  </si>
  <si>
    <r>
      <t>/ləː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n/</t>
    </r>
  </si>
  <si>
    <r>
      <t>/l</t>
    </r>
    <r>
      <rPr>
        <sz val="8"/>
        <rFont val="ＭＳ Ｐゴシック"/>
        <family val="3"/>
      </rPr>
      <t>ə</t>
    </r>
    <r>
      <rPr>
        <sz val="8"/>
        <rFont val="BatangChe"/>
        <family val="3"/>
      </rPr>
      <t>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nd/ (/l</t>
    </r>
    <r>
      <rPr>
        <sz val="8"/>
        <rFont val="ＭＳ Ｐゴシック"/>
        <family val="3"/>
      </rPr>
      <t>ə</t>
    </r>
    <r>
      <rPr>
        <sz val="8"/>
        <rFont val="BatangChe"/>
        <family val="3"/>
      </rPr>
      <t>ː</t>
    </r>
    <r>
      <rPr>
        <sz val="8"/>
        <rFont val="Lucida Sans Unicode"/>
        <family val="2"/>
      </rPr>
      <t>rnt/)</t>
    </r>
  </si>
  <si>
    <t>leap</t>
  </si>
  <si>
    <t>leapt (leaped)</t>
  </si>
  <si>
    <t>はねる</t>
  </si>
  <si>
    <t>/liːp/</t>
  </si>
  <si>
    <r>
      <t>/lept,(</t>
    </r>
    <r>
      <rPr>
        <sz val="8"/>
        <rFont val="ＭＳ Ｐゴシック"/>
        <family val="3"/>
      </rPr>
      <t>米</t>
    </r>
    <r>
      <rPr>
        <sz val="8"/>
        <rFont val="Lucida Sans Unicode"/>
        <family val="2"/>
      </rPr>
      <t>) li</t>
    </r>
    <r>
      <rPr>
        <sz val="8"/>
        <rFont val="BatangChe"/>
        <family val="3"/>
      </rPr>
      <t>ː</t>
    </r>
    <r>
      <rPr>
        <sz val="8"/>
        <rFont val="Lucida Sans Unicode"/>
        <family val="2"/>
      </rPr>
      <t>pt/</t>
    </r>
    <r>
      <rPr>
        <sz val="8"/>
        <rFont val="ＭＳ Ｐゴシック"/>
        <family val="3"/>
      </rPr>
      <t>　</t>
    </r>
    <r>
      <rPr>
        <sz val="8"/>
        <rFont val="Lucida Sans Unicode"/>
        <family val="2"/>
      </rPr>
      <t>( /li</t>
    </r>
    <r>
      <rPr>
        <sz val="8"/>
        <rFont val="BatangChe"/>
        <family val="3"/>
      </rPr>
      <t>ː</t>
    </r>
    <r>
      <rPr>
        <sz val="8"/>
        <rFont val="Lucida Sans Unicode"/>
        <family val="2"/>
      </rPr>
      <t>pt/)</t>
    </r>
  </si>
  <si>
    <t>去る、残す</t>
  </si>
  <si>
    <t>leave</t>
  </si>
  <si>
    <t>left</t>
  </si>
  <si>
    <t>放置する</t>
  </si>
  <si>
    <t>/liːv/</t>
  </si>
  <si>
    <t>/left/</t>
  </si>
  <si>
    <t>lend</t>
  </si>
  <si>
    <t>lent</t>
  </si>
  <si>
    <t>貸す</t>
  </si>
  <si>
    <t>/lend/</t>
  </si>
  <si>
    <t>/lent/</t>
  </si>
  <si>
    <t>let</t>
  </si>
  <si>
    <t>・・・させる(放任)</t>
  </si>
  <si>
    <t>/let/</t>
  </si>
  <si>
    <t>横たわる</t>
  </si>
  <si>
    <t>lie</t>
  </si>
  <si>
    <t>lain</t>
  </si>
  <si>
    <t>/laɪ/</t>
  </si>
  <si>
    <t>/leɪn/</t>
  </si>
  <si>
    <t>火をつける</t>
  </si>
  <si>
    <t>light</t>
  </si>
  <si>
    <t>lit (lighted)</t>
  </si>
  <si>
    <t>明るくする</t>
  </si>
  <si>
    <r>
      <t>/la</t>
    </r>
    <r>
      <rPr>
        <sz val="8"/>
        <rFont val="ＭＳ Ｐゴシック"/>
        <family val="3"/>
      </rPr>
      <t>ɪ</t>
    </r>
    <r>
      <rPr>
        <sz val="8"/>
        <rFont val="Lucida Sans Unicode"/>
        <family val="2"/>
      </rPr>
      <t>t/</t>
    </r>
  </si>
  <si>
    <r>
      <t>/l</t>
    </r>
    <r>
      <rPr>
        <sz val="8"/>
        <rFont val="ＭＳ Ｐゴシック"/>
        <family val="3"/>
      </rPr>
      <t>ɪ</t>
    </r>
    <r>
      <rPr>
        <sz val="8"/>
        <rFont val="Lucida Sans Unicode"/>
        <family val="2"/>
      </rPr>
      <t>t/ (/la</t>
    </r>
    <r>
      <rPr>
        <sz val="8"/>
        <rFont val="ＭＳ Ｐゴシック"/>
        <family val="3"/>
      </rPr>
      <t>ɪ</t>
    </r>
    <r>
      <rPr>
        <sz val="8"/>
        <rFont val="Lucida Sans Unicode"/>
        <family val="2"/>
      </rPr>
      <t>t</t>
    </r>
    <r>
      <rPr>
        <sz val="8"/>
        <rFont val="ＭＳ Ｐゴシック"/>
        <family val="3"/>
      </rPr>
      <t>ɪ</t>
    </r>
    <r>
      <rPr>
        <sz val="8"/>
        <rFont val="Lucida Sans Unicode"/>
        <family val="2"/>
      </rPr>
      <t>d/)</t>
    </r>
  </si>
  <si>
    <t>lose</t>
  </si>
  <si>
    <t>lost</t>
  </si>
  <si>
    <t>失う</t>
  </si>
  <si>
    <t>/luːz/</t>
  </si>
  <si>
    <t>/lɔːst, lɑst|lɔst/</t>
  </si>
  <si>
    <t>作る、・・・にする</t>
  </si>
  <si>
    <t>make</t>
  </si>
  <si>
    <t>made</t>
  </si>
  <si>
    <t>・・・させる</t>
  </si>
  <si>
    <t>/meɪk/</t>
  </si>
  <si>
    <t>/meɪd/</t>
  </si>
  <si>
    <t>意味する</t>
  </si>
  <si>
    <t>mean</t>
  </si>
  <si>
    <t>meant</t>
  </si>
  <si>
    <t>意図する</t>
  </si>
  <si>
    <t>/miːn/</t>
  </si>
  <si>
    <t>/ment/</t>
  </si>
  <si>
    <t>meet</t>
  </si>
  <si>
    <t>met</t>
  </si>
  <si>
    <t>会う</t>
  </si>
  <si>
    <t>/miːt/</t>
  </si>
  <si>
    <t>/met/</t>
  </si>
  <si>
    <t>mistake</t>
  </si>
  <si>
    <t>mistook</t>
  </si>
  <si>
    <t>mistaken</t>
  </si>
  <si>
    <t>間違える</t>
  </si>
  <si>
    <t>/mɪstéɪk/</t>
  </si>
  <si>
    <r>
      <t>/mɪst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́k/</t>
    </r>
  </si>
  <si>
    <t>/mɪstéɪk(ə)n/</t>
  </si>
  <si>
    <t>打ち勝つ</t>
  </si>
  <si>
    <t>overcome</t>
  </si>
  <si>
    <t>overcame</t>
  </si>
  <si>
    <t>克服する</t>
  </si>
  <si>
    <r>
      <t>/ò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və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kʌ́m/</t>
    </r>
  </si>
  <si>
    <r>
      <t>/ò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və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kéɪm/</t>
    </r>
  </si>
  <si>
    <t>支払う、払う</t>
  </si>
  <si>
    <t>pay</t>
  </si>
  <si>
    <t>paid</t>
  </si>
  <si>
    <t>引き合う</t>
  </si>
  <si>
    <t>/peɪ/</t>
  </si>
  <si>
    <t>/peɪd/</t>
  </si>
  <si>
    <t>put</t>
  </si>
  <si>
    <r>
      <t>/p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t/</t>
    </r>
  </si>
  <si>
    <t>read</t>
  </si>
  <si>
    <t>読む</t>
  </si>
  <si>
    <t>/riːd/</t>
  </si>
  <si>
    <t>/red/</t>
  </si>
  <si>
    <t>乗る</t>
  </si>
  <si>
    <t>ride</t>
  </si>
  <si>
    <t>rode</t>
  </si>
  <si>
    <t>ridden</t>
  </si>
  <si>
    <t>乗って行く</t>
  </si>
  <si>
    <t>/raɪd/</t>
  </si>
  <si>
    <r>
      <t>/ro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d/</t>
    </r>
  </si>
  <si>
    <t>/rɪ́d(ə)n/</t>
  </si>
  <si>
    <t>ring</t>
  </si>
  <si>
    <t>rang</t>
  </si>
  <si>
    <t>rung</t>
  </si>
  <si>
    <t>鳴る</t>
  </si>
  <si>
    <t>/rɪŋ/</t>
  </si>
  <si>
    <t>/ræŋ/</t>
  </si>
  <si>
    <t>/rʌŋ/</t>
  </si>
  <si>
    <t>上がる</t>
  </si>
  <si>
    <t>rise</t>
  </si>
  <si>
    <t>rose</t>
  </si>
  <si>
    <t>risen</t>
  </si>
  <si>
    <t>昇る</t>
  </si>
  <si>
    <t>/raɪz/</t>
  </si>
  <si>
    <r>
      <t>/ro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z/</t>
    </r>
  </si>
  <si>
    <t>/rɪ́z(ə)n/</t>
  </si>
  <si>
    <t>走る、駆ける</t>
  </si>
  <si>
    <t>run</t>
  </si>
  <si>
    <t>ran</t>
  </si>
  <si>
    <t>経営する</t>
  </si>
  <si>
    <t>/rʌn/</t>
  </si>
  <si>
    <t>/ræn/</t>
  </si>
  <si>
    <t>言う</t>
  </si>
  <si>
    <t>say</t>
  </si>
  <si>
    <t>said</t>
  </si>
  <si>
    <t>述べる</t>
  </si>
  <si>
    <t>/seɪ/</t>
  </si>
  <si>
    <t>/sed/</t>
  </si>
  <si>
    <t>見る</t>
  </si>
  <si>
    <t>see</t>
  </si>
  <si>
    <t>saw</t>
  </si>
  <si>
    <t>seen</t>
  </si>
  <si>
    <t>見える</t>
  </si>
  <si>
    <t>/siː/</t>
  </si>
  <si>
    <t>/sɔː/</t>
  </si>
  <si>
    <t>/siːn/</t>
  </si>
  <si>
    <t>seek</t>
  </si>
  <si>
    <t>sought</t>
  </si>
  <si>
    <t>捜し求める</t>
  </si>
  <si>
    <t>/siːk/</t>
  </si>
  <si>
    <t>/sɔːt/</t>
  </si>
  <si>
    <t>sell</t>
  </si>
  <si>
    <t>sold</t>
  </si>
  <si>
    <t>売る</t>
  </si>
  <si>
    <t>/sel/</t>
  </si>
  <si>
    <r>
      <t>/so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ld/</t>
    </r>
  </si>
  <si>
    <t>send</t>
  </si>
  <si>
    <t>sent</t>
  </si>
  <si>
    <t>送る</t>
  </si>
  <si>
    <t>/send/</t>
  </si>
  <si>
    <t>/sent/</t>
  </si>
  <si>
    <t>set</t>
  </si>
  <si>
    <t>すえる</t>
  </si>
  <si>
    <t>/set/</t>
  </si>
  <si>
    <t>sew</t>
  </si>
  <si>
    <t>sewed</t>
  </si>
  <si>
    <t>sewn</t>
  </si>
  <si>
    <t>縫う</t>
  </si>
  <si>
    <r>
      <t>/so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/</t>
    </r>
  </si>
  <si>
    <r>
      <t>/so</t>
    </r>
    <r>
      <rPr>
        <sz val="8"/>
        <rFont val="Times New Roman"/>
        <family val="1"/>
      </rPr>
      <t>ud</t>
    </r>
    <r>
      <rPr>
        <sz val="8"/>
        <rFont val="Lucida Sans Unicode"/>
        <family val="2"/>
      </rPr>
      <t>/</t>
    </r>
  </si>
  <si>
    <r>
      <t>/so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n/</t>
    </r>
  </si>
  <si>
    <t>振る、ゆすぶる</t>
  </si>
  <si>
    <t>shake</t>
  </si>
  <si>
    <t>shook</t>
  </si>
  <si>
    <t>shaken</t>
  </si>
  <si>
    <t>震える</t>
  </si>
  <si>
    <t>/ʃeɪk/</t>
  </si>
  <si>
    <r>
      <t>/ʃ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k/</t>
    </r>
  </si>
  <si>
    <t>/ʃéɪk(ə)n/</t>
  </si>
  <si>
    <t>shine</t>
  </si>
  <si>
    <t>shone</t>
  </si>
  <si>
    <t>輝く</t>
  </si>
  <si>
    <t>/ʃaɪn/</t>
  </si>
  <si>
    <r>
      <t>/ʃo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n|ʃɔn/</t>
    </r>
  </si>
  <si>
    <t>撃つ</t>
  </si>
  <si>
    <t>shoot</t>
  </si>
  <si>
    <t>shot</t>
  </si>
  <si>
    <t>射る</t>
  </si>
  <si>
    <t>/ʃuːt/</t>
  </si>
  <si>
    <t>/ʃɑt|ʃɔt/</t>
  </si>
  <si>
    <t>見せる</t>
  </si>
  <si>
    <t>show</t>
  </si>
  <si>
    <t>showed</t>
  </si>
  <si>
    <t>shown</t>
  </si>
  <si>
    <t>示す</t>
  </si>
  <si>
    <r>
      <t>/ʃo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/</t>
    </r>
  </si>
  <si>
    <r>
      <t>/</t>
    </r>
    <r>
      <rPr>
        <sz val="8"/>
        <rFont val="ＭＳ Ｐゴシック"/>
        <family val="3"/>
      </rPr>
      <t>ʃ</t>
    </r>
    <r>
      <rPr>
        <sz val="8"/>
        <rFont val="Lucida Sans Unicode"/>
        <family val="2"/>
      </rPr>
      <t>o</t>
    </r>
    <r>
      <rPr>
        <sz val="8"/>
        <rFont val="Times New Roman"/>
        <family val="1"/>
      </rPr>
      <t>ud</t>
    </r>
    <r>
      <rPr>
        <sz val="8"/>
        <rFont val="Lucida Sans Unicode"/>
        <family val="2"/>
      </rPr>
      <t>/</t>
    </r>
  </si>
  <si>
    <r>
      <t>/ʃo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n/</t>
    </r>
  </si>
  <si>
    <t>shrink</t>
  </si>
  <si>
    <t>shrank</t>
  </si>
  <si>
    <t>shrunk</t>
  </si>
  <si>
    <t>縮む</t>
  </si>
  <si>
    <t>/ʃrɪŋk/</t>
  </si>
  <si>
    <t>/ʃræŋk/</t>
  </si>
  <si>
    <t>/ʃrʌŋk/</t>
  </si>
  <si>
    <t>しめる</t>
  </si>
  <si>
    <t>shut</t>
  </si>
  <si>
    <t>とじる</t>
  </si>
  <si>
    <t>/ʃʌt/</t>
  </si>
  <si>
    <t>sing</t>
  </si>
  <si>
    <t>sang</t>
  </si>
  <si>
    <t>sung</t>
  </si>
  <si>
    <t>歌う</t>
  </si>
  <si>
    <t>/sɪŋ/</t>
  </si>
  <si>
    <t>/sæŋ/</t>
  </si>
  <si>
    <t>/sʌŋ/</t>
  </si>
  <si>
    <t>sink</t>
  </si>
  <si>
    <t>sank</t>
  </si>
  <si>
    <t>sunk</t>
  </si>
  <si>
    <t>沈む</t>
  </si>
  <si>
    <t>/sɪŋk/</t>
  </si>
  <si>
    <t>/sæŋk/</t>
  </si>
  <si>
    <t>/sʌŋk/</t>
  </si>
  <si>
    <t>sit</t>
  </si>
  <si>
    <t>sat</t>
  </si>
  <si>
    <t>すわる</t>
  </si>
  <si>
    <t>/sɪt/</t>
  </si>
  <si>
    <t>/sæt/</t>
  </si>
  <si>
    <t>slay</t>
  </si>
  <si>
    <t>slew</t>
  </si>
  <si>
    <t>slain</t>
  </si>
  <si>
    <t>殺害する</t>
  </si>
  <si>
    <t>/sleɪ/</t>
  </si>
  <si>
    <t>/sluː/</t>
  </si>
  <si>
    <t>/sleɪn/</t>
  </si>
  <si>
    <t>sleep</t>
  </si>
  <si>
    <t>slept</t>
  </si>
  <si>
    <t>眠る</t>
  </si>
  <si>
    <t>/sliːp/</t>
  </si>
  <si>
    <t>/slept/</t>
  </si>
  <si>
    <t>すべる</t>
  </si>
  <si>
    <t>slide</t>
  </si>
  <si>
    <t>slid</t>
  </si>
  <si>
    <t>滑走する</t>
  </si>
  <si>
    <t>/slaɪd/</t>
  </si>
  <si>
    <t>/slɪd/</t>
  </si>
  <si>
    <t>におう</t>
  </si>
  <si>
    <t>smell</t>
  </si>
  <si>
    <t>smelt</t>
  </si>
  <si>
    <t>においをかぐ</t>
  </si>
  <si>
    <t>/smel/</t>
  </si>
  <si>
    <t>/smelt/</t>
  </si>
  <si>
    <t>sow</t>
  </si>
  <si>
    <t>sowed</t>
  </si>
  <si>
    <t>sown</t>
  </si>
  <si>
    <t>(種を)まく</t>
  </si>
  <si>
    <r>
      <t>/so</t>
    </r>
    <r>
      <rPr>
        <sz val="12.1"/>
        <rFont val="Times New Roman"/>
        <family val="1"/>
      </rPr>
      <t>u</t>
    </r>
    <r>
      <rPr>
        <sz val="12.1"/>
        <rFont val="Lucida Sans Unicode"/>
        <family val="2"/>
      </rPr>
      <t>/</t>
    </r>
  </si>
  <si>
    <r>
      <t>/so</t>
    </r>
    <r>
      <rPr>
        <sz val="12.1"/>
        <rFont val="Times New Roman"/>
        <family val="1"/>
      </rPr>
      <t>ud</t>
    </r>
    <r>
      <rPr>
        <sz val="12.1"/>
        <rFont val="Lucida Sans Unicode"/>
        <family val="2"/>
      </rPr>
      <t>/</t>
    </r>
  </si>
  <si>
    <t>/soun/  (/soud/)</t>
  </si>
  <si>
    <t>しゃべる</t>
  </si>
  <si>
    <t>speak</t>
  </si>
  <si>
    <t>spoke</t>
  </si>
  <si>
    <t>spoken</t>
  </si>
  <si>
    <t>話す</t>
  </si>
  <si>
    <t>/spiːk/</t>
  </si>
  <si>
    <r>
      <t>/spo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k/</t>
    </r>
  </si>
  <si>
    <r>
      <t>/spo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kn/</t>
    </r>
  </si>
  <si>
    <t>spell</t>
  </si>
  <si>
    <t>spelt (spelled)</t>
  </si>
  <si>
    <t>つづる</t>
  </si>
  <si>
    <t>/spel/</t>
  </si>
  <si>
    <t>/spelt/ (/speld/)</t>
  </si>
  <si>
    <t>費やす</t>
  </si>
  <si>
    <t>spend</t>
  </si>
  <si>
    <t>spent</t>
  </si>
  <si>
    <t>過ごす</t>
  </si>
  <si>
    <t>/spend/</t>
  </si>
  <si>
    <t>/spent/</t>
  </si>
  <si>
    <t>こぼす</t>
  </si>
  <si>
    <t>spill</t>
  </si>
  <si>
    <t>spilt (spilled)</t>
  </si>
  <si>
    <t>こぼれる</t>
  </si>
  <si>
    <t>/spɪl/</t>
  </si>
  <si>
    <r>
      <t>/sp</t>
    </r>
    <r>
      <rPr>
        <sz val="8"/>
        <rFont val="ＭＳ Ｐゴシック"/>
        <family val="3"/>
      </rPr>
      <t>ɪ</t>
    </r>
    <r>
      <rPr>
        <sz val="8"/>
        <rFont val="Lucida Sans Unicode"/>
        <family val="2"/>
      </rPr>
      <t>lt/ (/sp</t>
    </r>
    <r>
      <rPr>
        <sz val="8"/>
        <rFont val="ＭＳ Ｐゴシック"/>
        <family val="3"/>
      </rPr>
      <t>ɪ</t>
    </r>
    <r>
      <rPr>
        <sz val="8"/>
        <rFont val="Lucida Sans Unicode"/>
        <family val="2"/>
      </rPr>
      <t>ld/)</t>
    </r>
  </si>
  <si>
    <t>つむぐ</t>
  </si>
  <si>
    <t>spin</t>
  </si>
  <si>
    <t>spun</t>
  </si>
  <si>
    <t>くるくる回る</t>
  </si>
  <si>
    <t>/spɪn/</t>
  </si>
  <si>
    <t>/spʌn/</t>
  </si>
  <si>
    <t>spit</t>
  </si>
  <si>
    <t>spat</t>
  </si>
  <si>
    <t>唾を吐く</t>
  </si>
  <si>
    <t>/spɪt/</t>
  </si>
  <si>
    <t>/spæt/</t>
  </si>
  <si>
    <t>割る</t>
  </si>
  <si>
    <t>split</t>
  </si>
  <si>
    <t>分割させる</t>
  </si>
  <si>
    <t>/splɪt/</t>
  </si>
  <si>
    <t>広げる</t>
  </si>
  <si>
    <t>spread</t>
  </si>
  <si>
    <t>広がる</t>
  </si>
  <si>
    <t>/spred/</t>
  </si>
  <si>
    <t>飛び跳ねる</t>
  </si>
  <si>
    <t>spring</t>
  </si>
  <si>
    <t>sprang (sprung)</t>
  </si>
  <si>
    <t>sprung</t>
  </si>
  <si>
    <t>はじける</t>
  </si>
  <si>
    <t>/sprɪŋ/</t>
  </si>
  <si>
    <r>
      <t>/spræ</t>
    </r>
    <r>
      <rPr>
        <sz val="8"/>
        <rFont val="ＭＳ Ｐゴシック"/>
        <family val="3"/>
      </rPr>
      <t>ŋ</t>
    </r>
    <r>
      <rPr>
        <sz val="8"/>
        <rFont val="Lucida Sans Unicode"/>
        <family val="2"/>
      </rPr>
      <t>/ (/spr</t>
    </r>
    <r>
      <rPr>
        <sz val="8"/>
        <rFont val="ＭＳ Ｐゴシック"/>
        <family val="3"/>
      </rPr>
      <t>ʌŋ</t>
    </r>
    <r>
      <rPr>
        <sz val="8"/>
        <rFont val="Lucida Sans Unicode"/>
        <family val="2"/>
      </rPr>
      <t>/)</t>
    </r>
  </si>
  <si>
    <t>/sprʌŋ/</t>
  </si>
  <si>
    <t>立つ、立っている</t>
  </si>
  <si>
    <t>stand</t>
  </si>
  <si>
    <t>stood</t>
  </si>
  <si>
    <t>耐える</t>
  </si>
  <si>
    <t>/stænd/</t>
  </si>
  <si>
    <r>
      <t>/st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d/</t>
    </r>
  </si>
  <si>
    <t>steal</t>
  </si>
  <si>
    <t>stole</t>
  </si>
  <si>
    <t>stolen</t>
  </si>
  <si>
    <t>盗む</t>
  </si>
  <si>
    <t>/stiːl/</t>
  </si>
  <si>
    <r>
      <t>/sto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l/</t>
    </r>
  </si>
  <si>
    <r>
      <t>/stó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l(ə)n/</t>
    </r>
  </si>
  <si>
    <t>突き刺す</t>
  </si>
  <si>
    <t>stick</t>
  </si>
  <si>
    <t>stuck</t>
  </si>
  <si>
    <t>くっつく</t>
  </si>
  <si>
    <t>/stɪk/</t>
  </si>
  <si>
    <t>/stʌk/</t>
  </si>
  <si>
    <t>刺す</t>
  </si>
  <si>
    <t>sting</t>
  </si>
  <si>
    <t>stung</t>
  </si>
  <si>
    <t>ひりひりさせる</t>
  </si>
  <si>
    <t>/stɪŋ/</t>
  </si>
  <si>
    <t>/stʌŋ/</t>
  </si>
  <si>
    <t>打つ</t>
  </si>
  <si>
    <t>strike</t>
  </si>
  <si>
    <t>struck</t>
  </si>
  <si>
    <t>なぐる</t>
  </si>
  <si>
    <t>/straɪk/</t>
  </si>
  <si>
    <t>/strʌk/</t>
  </si>
  <si>
    <t>誓う</t>
  </si>
  <si>
    <t>swear</t>
  </si>
  <si>
    <t>swore</t>
  </si>
  <si>
    <t>sworn</t>
  </si>
  <si>
    <t>断言する</t>
  </si>
  <si>
    <r>
      <t>/sweə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/</t>
    </r>
  </si>
  <si>
    <r>
      <t>/swɔː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/</t>
    </r>
  </si>
  <si>
    <r>
      <t>/swɔː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n/</t>
    </r>
  </si>
  <si>
    <t>sweep</t>
  </si>
  <si>
    <t>swept</t>
  </si>
  <si>
    <t>掃く</t>
  </si>
  <si>
    <t>/swiːp/</t>
  </si>
  <si>
    <t>/swept/</t>
  </si>
  <si>
    <t>swim</t>
  </si>
  <si>
    <t>swam</t>
  </si>
  <si>
    <t>swum</t>
  </si>
  <si>
    <t>泳ぐ</t>
  </si>
  <si>
    <t>/swɪm/</t>
  </si>
  <si>
    <t>/swæm/</t>
  </si>
  <si>
    <t>/swʌm/</t>
  </si>
  <si>
    <t>揺り動かす</t>
  </si>
  <si>
    <t>swing</t>
  </si>
  <si>
    <t>swung</t>
  </si>
  <si>
    <t>揺れる</t>
  </si>
  <si>
    <t>/swɪŋ/</t>
  </si>
  <si>
    <t>/swʌŋ/</t>
  </si>
  <si>
    <t>take</t>
  </si>
  <si>
    <t>took</t>
  </si>
  <si>
    <t>taken</t>
  </si>
  <si>
    <t>取る</t>
  </si>
  <si>
    <t>/teɪk/</t>
  </si>
  <si>
    <r>
      <t>/t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k/</t>
    </r>
  </si>
  <si>
    <t>/téɪk(ə)n/</t>
  </si>
  <si>
    <t>teach</t>
  </si>
  <si>
    <t>taught</t>
  </si>
  <si>
    <t>教える</t>
  </si>
  <si>
    <t>/tiːtʃ/</t>
  </si>
  <si>
    <t>/tɔːt/</t>
  </si>
  <si>
    <t>引き裂く</t>
  </si>
  <si>
    <t>tear</t>
  </si>
  <si>
    <t>tore</t>
  </si>
  <si>
    <t>torn</t>
  </si>
  <si>
    <t>裂ける</t>
  </si>
  <si>
    <r>
      <t>/tɪə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/</t>
    </r>
  </si>
  <si>
    <r>
      <t>/tɔː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/</t>
    </r>
  </si>
  <si>
    <r>
      <t>/tɔː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n/</t>
    </r>
  </si>
  <si>
    <t>告げ知らせる</t>
  </si>
  <si>
    <t>tell</t>
  </si>
  <si>
    <t>told</t>
  </si>
  <si>
    <t>言う、語る</t>
  </si>
  <si>
    <t>/tel/</t>
  </si>
  <si>
    <r>
      <t>/to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ld/</t>
    </r>
  </si>
  <si>
    <t>考える</t>
  </si>
  <si>
    <t>think</t>
  </si>
  <si>
    <t>thought</t>
  </si>
  <si>
    <t>思う</t>
  </si>
  <si>
    <t>/Θɪŋk/</t>
  </si>
  <si>
    <t>/Θɔːt/</t>
  </si>
  <si>
    <t>throw</t>
  </si>
  <si>
    <t>threw</t>
  </si>
  <si>
    <t>thrown</t>
  </si>
  <si>
    <r>
      <t>/Θro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/</t>
    </r>
  </si>
  <si>
    <t>/Θruː/</t>
  </si>
  <si>
    <r>
      <t>/Θro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n/</t>
    </r>
  </si>
  <si>
    <t>understand</t>
  </si>
  <si>
    <t>understood</t>
  </si>
  <si>
    <t>理解する</t>
  </si>
  <si>
    <r>
      <t>/ʌ̀ndə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stǽnd/</t>
    </r>
  </si>
  <si>
    <r>
      <t>/ʌ̀ndə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st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́d/</t>
    </r>
  </si>
  <si>
    <t>元通りにする</t>
  </si>
  <si>
    <t>undo</t>
  </si>
  <si>
    <t>undid</t>
  </si>
  <si>
    <t>undone</t>
  </si>
  <si>
    <t>ほどく</t>
  </si>
  <si>
    <t>/ʌ̀ndúː/</t>
  </si>
  <si>
    <t>/ʌ̀ndɪ́d/</t>
  </si>
  <si>
    <t>/ʌ̀ndʌ́n/</t>
  </si>
  <si>
    <t>ひっくり返す</t>
  </si>
  <si>
    <t>upset</t>
  </si>
  <si>
    <t>狼狽させる</t>
  </si>
  <si>
    <t>/ʌ̀psét/</t>
  </si>
  <si>
    <t>wake</t>
  </si>
  <si>
    <t>woke</t>
  </si>
  <si>
    <t>woken</t>
  </si>
  <si>
    <t>目を覚ます</t>
  </si>
  <si>
    <t>/weɪk/</t>
  </si>
  <si>
    <r>
      <t>/wo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k/</t>
    </r>
  </si>
  <si>
    <r>
      <t>/wó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k(ə)n/</t>
    </r>
  </si>
  <si>
    <t>着る</t>
  </si>
  <si>
    <t>wear</t>
  </si>
  <si>
    <t>wore</t>
  </si>
  <si>
    <t>worn</t>
  </si>
  <si>
    <t>すり減らす</t>
  </si>
  <si>
    <r>
      <t>/we</t>
    </r>
    <r>
      <rPr>
        <sz val="8"/>
        <rFont val="ＭＳ Ｐゴシック"/>
        <family val="3"/>
      </rPr>
      <t>ə</t>
    </r>
    <r>
      <rPr>
        <sz val="8"/>
        <rFont val="Lucida Sans Unicode"/>
        <family val="2"/>
      </rPr>
      <t>r/</t>
    </r>
  </si>
  <si>
    <r>
      <t>/wɔː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/</t>
    </r>
  </si>
  <si>
    <r>
      <t>/wɔː</t>
    </r>
    <r>
      <rPr>
        <i/>
        <sz val="8"/>
        <rFont val="Lucida Sans Unicode"/>
        <family val="2"/>
      </rPr>
      <t>r</t>
    </r>
    <r>
      <rPr>
        <sz val="8"/>
        <rFont val="Lucida Sans Unicode"/>
        <family val="2"/>
      </rPr>
      <t>n/</t>
    </r>
  </si>
  <si>
    <t>織る</t>
  </si>
  <si>
    <t>weave</t>
  </si>
  <si>
    <t>wove</t>
  </si>
  <si>
    <t>woven</t>
  </si>
  <si>
    <t>編む</t>
  </si>
  <si>
    <t>/wiːv/</t>
  </si>
  <si>
    <r>
      <t>/wo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v/</t>
    </r>
  </si>
  <si>
    <r>
      <t>/wó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v(ə)n/</t>
    </r>
  </si>
  <si>
    <t>weep</t>
  </si>
  <si>
    <t>wept</t>
  </si>
  <si>
    <t>(涙を流して)泣く</t>
  </si>
  <si>
    <t>/wiːp/</t>
  </si>
  <si>
    <t>/wept/</t>
  </si>
  <si>
    <t>勝つ</t>
  </si>
  <si>
    <t>win</t>
  </si>
  <si>
    <t>won</t>
  </si>
  <si>
    <t>獲得する</t>
  </si>
  <si>
    <t>/wɪn/</t>
  </si>
  <si>
    <r>
      <t>/w</t>
    </r>
    <r>
      <rPr>
        <sz val="8"/>
        <rFont val="ＭＳ Ｐゴシック"/>
        <family val="3"/>
      </rPr>
      <t>ʌ</t>
    </r>
    <r>
      <rPr>
        <sz val="8"/>
        <rFont val="Lucida Sans Unicode"/>
        <family val="2"/>
      </rPr>
      <t>n/</t>
    </r>
  </si>
  <si>
    <t>巻く</t>
  </si>
  <si>
    <t>wind</t>
  </si>
  <si>
    <t>wound</t>
  </si>
  <si>
    <t>曲がりくねる</t>
  </si>
  <si>
    <t>/wɪnd/</t>
  </si>
  <si>
    <r>
      <t>/wa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nd/</t>
    </r>
  </si>
  <si>
    <t>write</t>
  </si>
  <si>
    <t>wrote</t>
  </si>
  <si>
    <t>written</t>
  </si>
  <si>
    <t>書く</t>
  </si>
  <si>
    <t>/raɪt/</t>
  </si>
  <si>
    <r>
      <t>/ro</t>
    </r>
    <r>
      <rPr>
        <sz val="8"/>
        <rFont val="Times New Roman"/>
        <family val="1"/>
      </rPr>
      <t>u</t>
    </r>
    <r>
      <rPr>
        <sz val="8"/>
        <rFont val="Lucida Sans Unicode"/>
        <family val="2"/>
      </rPr>
      <t>t/</t>
    </r>
  </si>
  <si>
    <t>/rɪ́t(ə)n/</t>
  </si>
  <si>
    <t>●大学受験レベル141 不規則動詞テスト　一覧表</t>
  </si>
  <si>
    <t>●高校受験最高水準レベル90 不規則動詞 一覧表</t>
  </si>
  <si>
    <t>●高校受験標準レベル63 不規則動詞テスト 一覧表</t>
  </si>
  <si>
    <t>●入門レベル50 不規則動詞テスト 一覧表</t>
  </si>
  <si>
    <t>●入門レベル50 不規則動詞テスト 問題</t>
  </si>
  <si>
    <t>●入門レベル50 不規則動詞テスト 解答</t>
  </si>
  <si>
    <t>問題数(1枚25問)</t>
  </si>
  <si>
    <t>burnt</t>
  </si>
  <si>
    <t>http://masaki5656.ninpou.jp/</t>
  </si>
  <si>
    <t>●高校受験最高水準レベル90 不規則動詞 解答</t>
  </si>
  <si>
    <t>25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</si>
</sst>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0">
    <font>
      <sz val="9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9"/>
      <name val="Century"/>
      <family val="1"/>
    </font>
    <font>
      <sz val="12"/>
      <name val="Century"/>
      <family val="1"/>
    </font>
    <font>
      <sz val="12"/>
      <name val="Book Antiqua"/>
      <family val="1"/>
    </font>
    <font>
      <sz val="9"/>
      <name val="Lucida Sans Unicode"/>
      <family val="2"/>
    </font>
    <font>
      <sz val="8"/>
      <name val="Lucida Sans Unicode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BatangChe"/>
      <family val="3"/>
    </font>
    <font>
      <i/>
      <sz val="8"/>
      <name val="Lucida Sans Unicode"/>
      <family val="2"/>
    </font>
    <font>
      <sz val="12.1"/>
      <name val="Times New Roman"/>
      <family val="1"/>
    </font>
    <font>
      <sz val="12.1"/>
      <name val="Lucida Sans Unicode"/>
      <family val="2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2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9" fillId="0" borderId="0" xfId="0" applyFont="1" applyFill="1" applyAlignment="1">
      <alignment/>
    </xf>
    <xf numFmtId="0" fontId="7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" xfId="0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7" fillId="2" borderId="0" xfId="16" applyFont="1" applyFill="1" applyAlignment="1">
      <alignment vertical="center"/>
    </xf>
    <xf numFmtId="180" fontId="5" fillId="3" borderId="0" xfId="0" applyNumberFormat="1" applyFont="1" applyFill="1" applyAlignment="1">
      <alignment vertical="center"/>
    </xf>
    <xf numFmtId="9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8.emf" /><Relationship Id="rId3" Type="http://schemas.openxmlformats.org/officeDocument/2006/relationships/image" Target="../media/image1.emf" /><Relationship Id="rId4" Type="http://schemas.openxmlformats.org/officeDocument/2006/relationships/image" Target="../media/image11.emf" /><Relationship Id="rId5" Type="http://schemas.openxmlformats.org/officeDocument/2006/relationships/image" Target="../media/image3.emf" /><Relationship Id="rId6" Type="http://schemas.openxmlformats.org/officeDocument/2006/relationships/image" Target="../media/image7.emf" /><Relationship Id="rId7" Type="http://schemas.openxmlformats.org/officeDocument/2006/relationships/image" Target="../media/image5.emf" /><Relationship Id="rId8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6.emf" /><Relationship Id="rId4" Type="http://schemas.openxmlformats.org/officeDocument/2006/relationships/image" Target="../media/image12.emf" /><Relationship Id="rId5" Type="http://schemas.openxmlformats.org/officeDocument/2006/relationships/image" Target="../media/image14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</xdr:row>
      <xdr:rowOff>504825</xdr:rowOff>
    </xdr:from>
    <xdr:to>
      <xdr:col>1</xdr:col>
      <xdr:colOff>1314450</xdr:colOff>
      <xdr:row>1</xdr:row>
      <xdr:rowOff>742950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76275"/>
          <a:ext cx="16002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1</xdr:col>
      <xdr:colOff>1333500</xdr:colOff>
      <xdr:row>1</xdr:row>
      <xdr:rowOff>504825</xdr:rowOff>
    </xdr:from>
    <xdr:to>
      <xdr:col>3</xdr:col>
      <xdr:colOff>466725</xdr:colOff>
      <xdr:row>1</xdr:row>
      <xdr:rowOff>752475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676275"/>
          <a:ext cx="20955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</xdr:col>
      <xdr:colOff>485775</xdr:colOff>
      <xdr:row>1</xdr:row>
      <xdr:rowOff>504825</xdr:rowOff>
    </xdr:from>
    <xdr:to>
      <xdr:col>4</xdr:col>
      <xdr:colOff>619125</xdr:colOff>
      <xdr:row>1</xdr:row>
      <xdr:rowOff>752475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676275"/>
          <a:ext cx="17240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</xdr:col>
      <xdr:colOff>638175</xdr:colOff>
      <xdr:row>1</xdr:row>
      <xdr:rowOff>504825</xdr:rowOff>
    </xdr:from>
    <xdr:to>
      <xdr:col>6</xdr:col>
      <xdr:colOff>95250</xdr:colOff>
      <xdr:row>1</xdr:row>
      <xdr:rowOff>752475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43550" y="676275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66675</xdr:rowOff>
    </xdr:from>
    <xdr:to>
      <xdr:col>1</xdr:col>
      <xdr:colOff>657225</xdr:colOff>
      <xdr:row>1</xdr:row>
      <xdr:rowOff>485775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238125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</xdr:row>
      <xdr:rowOff>85725</xdr:rowOff>
    </xdr:from>
    <xdr:to>
      <xdr:col>2</xdr:col>
      <xdr:colOff>666750</xdr:colOff>
      <xdr:row>1</xdr:row>
      <xdr:rowOff>295275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" y="257175"/>
          <a:ext cx="1314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</xdr:row>
      <xdr:rowOff>285750</xdr:rowOff>
    </xdr:from>
    <xdr:to>
      <xdr:col>2</xdr:col>
      <xdr:colOff>676275</xdr:colOff>
      <xdr:row>1</xdr:row>
      <xdr:rowOff>466725</xdr:rowOff>
    </xdr:to>
    <xdr:pic>
      <xdr:nvPicPr>
        <xdr:cNvPr id="7" name="Check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6325" y="457200"/>
          <a:ext cx="1323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</xdr:row>
      <xdr:rowOff>85725</xdr:rowOff>
    </xdr:from>
    <xdr:to>
      <xdr:col>3</xdr:col>
      <xdr:colOff>247650</xdr:colOff>
      <xdr:row>1</xdr:row>
      <xdr:rowOff>295275</xdr:rowOff>
    </xdr:to>
    <xdr:pic>
      <xdr:nvPicPr>
        <xdr:cNvPr id="8" name="Combo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28875" y="257175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1</xdr:row>
      <xdr:rowOff>85725</xdr:rowOff>
    </xdr:from>
    <xdr:to>
      <xdr:col>2</xdr:col>
      <xdr:colOff>142875</xdr:colOff>
      <xdr:row>1</xdr:row>
      <xdr:rowOff>438150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57175"/>
          <a:ext cx="15525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2</xdr:col>
      <xdr:colOff>200025</xdr:colOff>
      <xdr:row>1</xdr:row>
      <xdr:rowOff>85725</xdr:rowOff>
    </xdr:from>
    <xdr:to>
      <xdr:col>3</xdr:col>
      <xdr:colOff>876300</xdr:colOff>
      <xdr:row>1</xdr:row>
      <xdr:rowOff>438150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257175"/>
          <a:ext cx="20955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</xdr:col>
      <xdr:colOff>914400</xdr:colOff>
      <xdr:row>1</xdr:row>
      <xdr:rowOff>85725</xdr:rowOff>
    </xdr:from>
    <xdr:to>
      <xdr:col>4</xdr:col>
      <xdr:colOff>1047750</xdr:colOff>
      <xdr:row>1</xdr:row>
      <xdr:rowOff>438150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257175"/>
          <a:ext cx="17716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</xdr:col>
      <xdr:colOff>1085850</xdr:colOff>
      <xdr:row>1</xdr:row>
      <xdr:rowOff>85725</xdr:rowOff>
    </xdr:from>
    <xdr:to>
      <xdr:col>5</xdr:col>
      <xdr:colOff>0</xdr:colOff>
      <xdr:row>1</xdr:row>
      <xdr:rowOff>438150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00700" y="257175"/>
          <a:ext cx="11334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542925</xdr:colOff>
      <xdr:row>1</xdr:row>
      <xdr:rowOff>466725</xdr:rowOff>
    </xdr:from>
    <xdr:to>
      <xdr:col>2</xdr:col>
      <xdr:colOff>809625</xdr:colOff>
      <xdr:row>1</xdr:row>
      <xdr:rowOff>733425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" y="638175"/>
          <a:ext cx="1438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466725</xdr:rowOff>
    </xdr:from>
    <xdr:to>
      <xdr:col>1</xdr:col>
      <xdr:colOff>523875</xdr:colOff>
      <xdr:row>1</xdr:row>
      <xdr:rowOff>733425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638175"/>
          <a:ext cx="752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saki5656.ninpou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saki5656.ninpou.jp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589"/>
  <sheetViews>
    <sheetView showZeros="0" tabSelected="1" zoomScaleSheetLayoutView="50" workbookViewId="0" topLeftCell="A1">
      <selection activeCell="AD166" sqref="AD166"/>
    </sheetView>
  </sheetViews>
  <sheetFormatPr defaultColWidth="9.33203125" defaultRowHeight="11.25"/>
  <cols>
    <col min="1" max="1" width="6.16015625" style="18" customWidth="1"/>
    <col min="2" max="2" width="24" style="19" customWidth="1"/>
    <col min="3" max="5" width="27.83203125" style="19" customWidth="1"/>
    <col min="6" max="6" width="1.66796875" style="15" customWidth="1"/>
    <col min="7" max="7" width="5" style="18" customWidth="1"/>
    <col min="8" max="8" width="21.66015625" style="20" customWidth="1"/>
    <col min="9" max="11" width="30.33203125" style="4" customWidth="1"/>
    <col min="12" max="12" width="9.33203125" style="18" customWidth="1"/>
    <col min="13" max="13" width="4" style="23" bestFit="1" customWidth="1"/>
    <col min="14" max="14" width="14.66015625" style="16" bestFit="1" customWidth="1"/>
    <col min="15" max="15" width="5" style="16" customWidth="1"/>
    <col min="16" max="16" width="7.66015625" style="15" bestFit="1" customWidth="1"/>
    <col min="17" max="17" width="14.66015625" style="53" bestFit="1" customWidth="1"/>
    <col min="18" max="18" width="5" style="15" customWidth="1"/>
    <col min="19" max="19" width="7.66015625" style="15" bestFit="1" customWidth="1"/>
    <col min="20" max="20" width="14.66015625" style="15" bestFit="1" customWidth="1"/>
    <col min="21" max="21" width="5" style="23" customWidth="1"/>
    <col min="22" max="22" width="8.83203125" style="15" bestFit="1" customWidth="1"/>
    <col min="23" max="24" width="8.83203125" style="27" customWidth="1"/>
    <col min="25" max="25" width="7.66015625" style="28" customWidth="1"/>
    <col min="26" max="26" width="21.5" style="3" bestFit="1" customWidth="1"/>
    <col min="27" max="27" width="24.66015625" style="3" bestFit="1" customWidth="1"/>
    <col min="28" max="28" width="28.83203125" style="3" bestFit="1" customWidth="1"/>
    <col min="29" max="29" width="37.83203125" style="15" bestFit="1" customWidth="1"/>
    <col min="30" max="30" width="8.66015625" style="56" bestFit="1" customWidth="1"/>
    <col min="31" max="16384" width="9.33203125" style="18" customWidth="1"/>
  </cols>
  <sheetData>
    <row r="1" ht="13.5">
      <c r="B1" s="55" t="s">
        <v>885</v>
      </c>
    </row>
    <row r="2" ht="63" customHeight="1"/>
    <row r="3" spans="16:29" ht="6" customHeight="1">
      <c r="P3" s="15" t="b">
        <v>0</v>
      </c>
      <c r="Q3" s="53" t="b">
        <v>0</v>
      </c>
      <c r="R3" s="15">
        <f>IF(Q3=TRUE,5,11)</f>
        <v>11</v>
      </c>
      <c r="S3" s="15" t="str">
        <f>IF(ISERROR(V3),U3,IF(T3-U3&gt;0,U3,T3))</f>
        <v>25</v>
      </c>
      <c r="T3" s="15" t="s">
        <v>887</v>
      </c>
      <c r="U3" s="15">
        <f>COUNT(G:G)</f>
        <v>282</v>
      </c>
      <c r="V3" s="15">
        <f>T3-U3</f>
        <v>-257</v>
      </c>
      <c r="W3" s="24"/>
      <c r="X3" s="24"/>
      <c r="Y3" s="3"/>
      <c r="Z3" s="23"/>
      <c r="AA3" s="23"/>
      <c r="AB3" s="23"/>
      <c r="AC3" s="23"/>
    </row>
    <row r="4" spans="1:29" ht="21">
      <c r="A4" s="32" t="str">
        <f>IF(P6=TRUE,P5,IF(S6=TRUE,S5,IF(V6=TRUE,V5,Y5)))</f>
        <v>●高校受験最高水準レベル90 不規則動詞 問題</v>
      </c>
      <c r="B4" s="32"/>
      <c r="C4" s="32"/>
      <c r="D4" s="32"/>
      <c r="E4" s="47"/>
      <c r="F4" s="48"/>
      <c r="G4" s="32" t="str">
        <f>IF(P6=TRUE,P4,IF(S6=TRUE,S4,IF(V6=TRUE,V4,Y4)))</f>
        <v>●高校受験最高水準レベル90 不規則動詞 解答</v>
      </c>
      <c r="H4" s="49"/>
      <c r="I4" s="2"/>
      <c r="J4" s="31"/>
      <c r="K4" s="21"/>
      <c r="P4" s="15" t="s">
        <v>4</v>
      </c>
      <c r="S4" s="15" t="s">
        <v>886</v>
      </c>
      <c r="U4" s="15"/>
      <c r="V4" s="15" t="s">
        <v>3</v>
      </c>
      <c r="W4" s="24"/>
      <c r="X4" s="24"/>
      <c r="Y4" s="15" t="s">
        <v>882</v>
      </c>
      <c r="Z4" s="23"/>
      <c r="AA4" s="23"/>
      <c r="AB4" s="23"/>
      <c r="AC4" s="23"/>
    </row>
    <row r="5" spans="1:29" ht="2.25" customHeight="1">
      <c r="A5" s="5"/>
      <c r="B5" s="6"/>
      <c r="C5" s="6"/>
      <c r="D5" s="6"/>
      <c r="E5" s="6"/>
      <c r="F5" s="7"/>
      <c r="G5" s="5"/>
      <c r="H5" s="8"/>
      <c r="I5" s="2"/>
      <c r="J5" s="2"/>
      <c r="K5" s="2"/>
      <c r="P5" s="15" t="s">
        <v>0</v>
      </c>
      <c r="S5" s="15" t="s">
        <v>1</v>
      </c>
      <c r="U5" s="15"/>
      <c r="V5" s="15" t="s">
        <v>2</v>
      </c>
      <c r="W5" s="24"/>
      <c r="X5" s="24"/>
      <c r="Y5" s="15" t="s">
        <v>881</v>
      </c>
      <c r="Z5" s="23"/>
      <c r="AA5" s="23"/>
      <c r="AB5" s="23"/>
      <c r="AC5" s="23"/>
    </row>
    <row r="6" spans="1:31" ht="14.25">
      <c r="A6" s="9"/>
      <c r="B6" s="9"/>
      <c r="C6" s="10" t="str">
        <f>I6</f>
        <v>原形(現在形)</v>
      </c>
      <c r="D6" s="10" t="str">
        <f>J6</f>
        <v>過去形</v>
      </c>
      <c r="E6" s="10" t="str">
        <f>K6</f>
        <v>過去分詞形</v>
      </c>
      <c r="F6" s="11"/>
      <c r="G6" s="9"/>
      <c r="H6" s="12"/>
      <c r="I6" s="10" t="s">
        <v>5</v>
      </c>
      <c r="J6" s="10" t="s">
        <v>6</v>
      </c>
      <c r="K6" s="10" t="s">
        <v>7</v>
      </c>
      <c r="N6" s="23"/>
      <c r="O6" s="23"/>
      <c r="P6" s="15" t="b">
        <v>0</v>
      </c>
      <c r="S6" s="15" t="b">
        <v>1</v>
      </c>
      <c r="U6" s="15"/>
      <c r="V6" s="23" t="b">
        <v>0</v>
      </c>
      <c r="W6" s="24"/>
      <c r="X6" s="24"/>
      <c r="Y6" s="27" t="b">
        <v>0</v>
      </c>
      <c r="Z6" s="24"/>
      <c r="AA6" s="13"/>
      <c r="AB6" s="13"/>
      <c r="AC6" s="13"/>
      <c r="AE6" s="18" t="s">
        <v>883</v>
      </c>
    </row>
    <row r="7" spans="1:31" ht="15.75">
      <c r="A7" s="58">
        <f>G7</f>
        <v>3</v>
      </c>
      <c r="B7" s="39" t="str">
        <f aca="true" t="shared" si="0" ref="B7:B46">H7</f>
        <v>(～に)なる</v>
      </c>
      <c r="C7" s="40"/>
      <c r="D7" s="40"/>
      <c r="E7" s="40"/>
      <c r="F7" s="41"/>
      <c r="G7" s="52">
        <f>IF(P$6=TRUE,VLOOKUP($P7,$O$7:$AC$288,2,FALSE),IF(S$6=TRUE,VLOOKUP($P7,$R$7:$AC$288,2,FALSE),IF(V$6=TRUE,VLOOKUP($P7,$U$7:$AC$288,2,FALSE),VLOOKUP($P7,$X$7:$AC$288,2,FALSE))))</f>
        <v>3</v>
      </c>
      <c r="H7" s="42" t="str">
        <f>IF(P$6=TRUE,VLOOKUP($P7,$O$7:$AC$288,12,FALSE),IF(S$6=TRUE,VLOOKUP($P7,$R$7:$AC$288,9,FALSE),IF(V$6=TRUE,VLOOKUP($P7,$U$7:$AC$288,6,FALSE),VLOOKUP($P7,$X$7:$AC$288,3,FALSE))))</f>
        <v>(～に)なる</v>
      </c>
      <c r="I7" s="37" t="str">
        <f>IF(P$6=TRUE,VLOOKUP($P7,$O$7:$AC$288,13,FALSE),IF(S$6=TRUE,VLOOKUP($P7,$R$7:$AC$288,10,FALSE),IF(V$6=TRUE,VLOOKUP($P7,$U$7:$AC$288,7,FALSE),VLOOKUP($P7,$X$7:$AC$288,4,FALSE))))</f>
        <v>become</v>
      </c>
      <c r="J7" s="37" t="str">
        <f>IF(P$6=TRUE,VLOOKUP($P7,$O$7:$AC$288,14,FALSE),IF(S$6=TRUE,VLOOKUP($P7,$R$7:$AC$288,11,FALSE),IF(V$6=TRUE,VLOOKUP($P7,$U$7:$AC$288,8,FALSE),VLOOKUP($P7,$X$7:$AC$288,5,FALSE))))</f>
        <v>became</v>
      </c>
      <c r="K7" s="37" t="str">
        <f>IF(P$6=TRUE,VLOOKUP($P7,$O$7:$AC$288,15,FALSE),IF(S$6=TRUE,VLOOKUP($P7,$R$7:$AC$288,12,FALSE),IF(V$6=TRUE,VLOOKUP($P7,$U$7:$AC$288,9,FALSE),VLOOKUP($P7,$X$7:$AC$288,6,FALSE))))</f>
        <v>become</v>
      </c>
      <c r="N7" s="16">
        <f ca="1">RAND()</f>
        <v>0.6428043576100047</v>
      </c>
      <c r="O7" s="16">
        <f aca="true" t="shared" si="1" ref="O7:O69">RANK(N7,N$7:N$288)</f>
        <v>51</v>
      </c>
      <c r="P7" s="60">
        <v>1</v>
      </c>
      <c r="Q7" s="54"/>
      <c r="R7" s="23"/>
      <c r="S7" s="23"/>
      <c r="T7" s="23"/>
      <c r="W7" s="3"/>
      <c r="X7" s="3"/>
      <c r="Y7" s="27"/>
      <c r="Z7" s="24" t="s">
        <v>8</v>
      </c>
      <c r="AA7" s="29" t="s">
        <v>9</v>
      </c>
      <c r="AB7" s="25" t="s">
        <v>10</v>
      </c>
      <c r="AC7" s="25" t="s">
        <v>11</v>
      </c>
      <c r="AD7" s="56">
        <v>1</v>
      </c>
      <c r="AE7" s="18">
        <v>25</v>
      </c>
    </row>
    <row r="8" spans="1:31" ht="13.5">
      <c r="A8" s="59"/>
      <c r="B8" s="43" t="str">
        <f t="shared" si="0"/>
        <v>似合う</v>
      </c>
      <c r="C8" s="44"/>
      <c r="D8" s="44"/>
      <c r="E8" s="44"/>
      <c r="F8" s="41"/>
      <c r="G8" s="57">
        <f>IF(P$6=TRUE,VLOOKUP($P7,$O$7:$AD$288,16,FALSE),IF(S$6=TRUE,VLOOKUP($P7,$R$7:$AD$288,13,FALSE),IF(V$6=TRUE,VLOOKUP($P7,$U$7:$AD$288,10,FALSE),VLOOKUP($P7,$X$7:$AD$288,7,FALSE))))</f>
        <v>0.11</v>
      </c>
      <c r="H8" s="45" t="str">
        <f>IF(P$6=TRUE,VLOOKUP($P7+141,$O$7:$AC$288,12,FALSE),IF(S$6=TRUE,VLOOKUP($P7+90,$R$7:$AC$288,9,FALSE),IF(V$6=TRUE,VLOOKUP($P7+63,$U$7:$AC$288,6,FALSE),VLOOKUP($P7+50,$X$7:$AC$288,3,FALSE))))</f>
        <v>似合う</v>
      </c>
      <c r="I8" s="38" t="str">
        <f>IF(P$3=TRUE,"",(IF(P$6=TRUE,VLOOKUP($P7+141,$O$7:$AC$288,13,FALSE),IF(S$6=TRUE,VLOOKUP($P7+90,$R$7:$AC$288,10,FALSE),IF(V$6=TRUE,VLOOKUP($P7+63,$U$7:$AC$288,7,FALSE),VLOOKUP($P7+50,$X$7:$AC$288,4,FALSE))))))</f>
        <v>/bɪkʌ́m/</v>
      </c>
      <c r="J8" s="38" t="str">
        <f>IF(P$3=TRUE,"",IF(P$6=TRUE,VLOOKUP($P7+141,$O$7:$AC$288,14,FALSE),IF(S$6=TRUE,VLOOKUP($P7+90,$R$7:$AC$288,11,FALSE),IF(V$6=TRUE,VLOOKUP($P7+63,$U$7:$AC$288,8,FALSE),VLOOKUP($P7+50,$X$7:$AC$288,5,FALSE)))))</f>
        <v>/bɪkéɪm/</v>
      </c>
      <c r="K8" s="38" t="str">
        <f>IF(P$3=TRUE,"",IF(P$6=TRUE,VLOOKUP($P7+141,$O$7:$AC$288,15,FALSE),IF(S$6=TRUE,VLOOKUP($P7+90,$R$7:$AC$288,12,FALSE),IF(V$6=TRUE,VLOOKUP($P7+63,$U$7:$AC$288,9,FALSE),VLOOKUP($P7+50,$X$7:$AC$288,6,FALSE)))))</f>
        <v>/bɪkʌ́m/</v>
      </c>
      <c r="O8" s="16">
        <f>O7+141</f>
        <v>192</v>
      </c>
      <c r="P8" s="60"/>
      <c r="Q8" s="54"/>
      <c r="R8" s="23"/>
      <c r="S8" s="23"/>
      <c r="T8" s="23"/>
      <c r="Y8" s="27"/>
      <c r="Z8" s="24" t="s">
        <v>12</v>
      </c>
      <c r="AA8" s="26" t="s">
        <v>13</v>
      </c>
      <c r="AB8" s="26" t="s">
        <v>14</v>
      </c>
      <c r="AC8" s="26" t="s">
        <v>15</v>
      </c>
      <c r="AE8" s="18">
        <v>50</v>
      </c>
    </row>
    <row r="9" spans="1:31" ht="15.75">
      <c r="A9" s="58">
        <f aca="true" t="shared" si="2" ref="A9:A46">G9</f>
        <v>45</v>
      </c>
      <c r="B9" s="39" t="str">
        <f t="shared" si="0"/>
        <v>去る、残す</v>
      </c>
      <c r="C9" s="40"/>
      <c r="D9" s="40"/>
      <c r="E9" s="40"/>
      <c r="F9" s="41"/>
      <c r="G9" s="52">
        <f>IF(P$6=TRUE,VLOOKUP($P9,$O$7:$AC$288,2,FALSE),IF(S$6=TRUE,VLOOKUP($P9,$R$7:$AC$288,2,FALSE),IF(V$6=TRUE,VLOOKUP($P9,$U$7:$AC$288,2,FALSE),VLOOKUP($P9,$X$7:$AC$288,2,FALSE))))</f>
        <v>45</v>
      </c>
      <c r="H9" s="42" t="str">
        <f>IF(P$6=TRUE,VLOOKUP($P9,$O$7:$AC$288,12,FALSE),IF(S$6=TRUE,VLOOKUP($P9,$R$7:$AC$288,9,FALSE),IF(V$6=TRUE,VLOOKUP($P9,$U$7:$AC$288,6,FALSE),VLOOKUP($P9,$X$7:$AC$288,3,FALSE))))</f>
        <v>去る、残す</v>
      </c>
      <c r="I9" s="37" t="str">
        <f>IF(P$6=TRUE,VLOOKUP($P9,$O$7:$AC$288,13,FALSE),IF(S$6=TRUE,VLOOKUP($P9,$R$7:$AC$288,10,FALSE),IF(V$6=TRUE,VLOOKUP($P9,$U$7:$AC$288,7,FALSE),VLOOKUP($P9,$X$7:$AC$288,4,FALSE))))</f>
        <v>leave</v>
      </c>
      <c r="J9" s="37" t="str">
        <f>IF(P$6=TRUE,VLOOKUP($P9,$O$7:$AC$288,14,FALSE),IF(S$6=TRUE,VLOOKUP($P9,$R$7:$AC$288,11,FALSE),IF(V$6=TRUE,VLOOKUP($P9,$U$7:$AC$288,8,FALSE),VLOOKUP($P9,$X$7:$AC$288,5,FALSE))))</f>
        <v>left</v>
      </c>
      <c r="K9" s="37" t="str">
        <f>IF(P$6=TRUE,VLOOKUP($P9,$O$7:$AC$288,15,FALSE),IF(S$6=TRUE,VLOOKUP($P9,$R$7:$AC$288,12,FALSE),IF(V$6=TRUE,VLOOKUP($P9,$U$7:$AC$288,9,FALSE),VLOOKUP($P9,$X$7:$AC$288,6,FALSE))))</f>
        <v>left</v>
      </c>
      <c r="N9" s="16">
        <f ca="1">RAND()</f>
        <v>0.19292308785567513</v>
      </c>
      <c r="O9" s="16">
        <f t="shared" si="1"/>
        <v>117</v>
      </c>
      <c r="P9" s="60">
        <v>2</v>
      </c>
      <c r="Q9" s="54"/>
      <c r="R9" s="23"/>
      <c r="S9" s="23"/>
      <c r="T9" s="23"/>
      <c r="Y9" s="27"/>
      <c r="Z9" s="24" t="s">
        <v>16</v>
      </c>
      <c r="AA9" s="25" t="s">
        <v>17</v>
      </c>
      <c r="AB9" s="25" t="s">
        <v>18</v>
      </c>
      <c r="AC9" s="25" t="s">
        <v>19</v>
      </c>
      <c r="AD9" s="56">
        <v>1</v>
      </c>
      <c r="AE9" s="18">
        <v>63</v>
      </c>
    </row>
    <row r="10" spans="1:31" ht="13.5">
      <c r="A10" s="59">
        <f t="shared" si="2"/>
        <v>0.23</v>
      </c>
      <c r="B10" s="43" t="str">
        <f t="shared" si="0"/>
        <v>放置する</v>
      </c>
      <c r="C10" s="44"/>
      <c r="D10" s="44"/>
      <c r="E10" s="44"/>
      <c r="F10" s="41"/>
      <c r="G10" s="57">
        <f>IF(P$6=TRUE,VLOOKUP($P9,$O$7:$AD$288,16,FALSE),IF(S$6=TRUE,VLOOKUP($P9,$R$7:$AD$288,13,FALSE),IF(V$6=TRUE,VLOOKUP($P9,$U$7:$AD$288,10,FALSE),VLOOKUP($P9,$X$7:$AD$288,7,FALSE))))</f>
        <v>0.23</v>
      </c>
      <c r="H10" s="45" t="str">
        <f>IF(P$6=TRUE,VLOOKUP($P9+141,$O$7:$AC$288,12,FALSE),IF(S$6=TRUE,VLOOKUP($P9+90,$R$7:$AC$288,9,FALSE),IF(V$6=TRUE,VLOOKUP($P9+63,$U$7:$AC$288,6,FALSE),VLOOKUP($P9+50,$X$7:$AC$288,3,FALSE))))</f>
        <v>放置する</v>
      </c>
      <c r="I10" s="38" t="str">
        <f>IF(P$3=TRUE,"",(IF(P$6=TRUE,VLOOKUP($P9+141,$O$7:$AC$288,13,FALSE),IF(S$6=TRUE,VLOOKUP($P9+90,$R$7:$AC$288,10,FALSE),IF(V$6=TRUE,VLOOKUP($P9+63,$U$7:$AC$288,7,FALSE),VLOOKUP($P9+50,$X$7:$AC$288,4,FALSE))))))</f>
        <v>/liːv/</v>
      </c>
      <c r="J10" s="38" t="str">
        <f>IF(P$3=TRUE,"",IF(P$6=TRUE,VLOOKUP($P9+141,$O$7:$AC$288,14,FALSE),IF(S$6=TRUE,VLOOKUP($P9+90,$R$7:$AC$288,11,FALSE),IF(V$6=TRUE,VLOOKUP($P9+63,$U$7:$AC$288,8,FALSE),VLOOKUP($P9+50,$X$7:$AC$288,5,FALSE)))))</f>
        <v>/left/</v>
      </c>
      <c r="K10" s="38" t="str">
        <f>IF(P$3=TRUE,"",IF(P$6=TRUE,VLOOKUP($P9+141,$O$7:$AC$288,15,FALSE),IF(S$6=TRUE,VLOOKUP($P9+90,$R$7:$AC$288,12,FALSE),IF(V$6=TRUE,VLOOKUP($P9+63,$U$7:$AC$288,9,FALSE),VLOOKUP($P9+50,$X$7:$AC$288,6,FALSE)))))</f>
        <v>/left/</v>
      </c>
      <c r="O10" s="16">
        <f>O9+141</f>
        <v>258</v>
      </c>
      <c r="P10" s="60"/>
      <c r="Q10" s="54"/>
      <c r="R10" s="23"/>
      <c r="S10" s="23"/>
      <c r="T10" s="23"/>
      <c r="Y10" s="27"/>
      <c r="Z10" s="24" t="s">
        <v>20</v>
      </c>
      <c r="AA10" s="26" t="s">
        <v>21</v>
      </c>
      <c r="AB10" s="26" t="s">
        <v>22</v>
      </c>
      <c r="AC10" s="26" t="s">
        <v>23</v>
      </c>
      <c r="AE10" s="18">
        <v>75</v>
      </c>
    </row>
    <row r="11" spans="1:31" ht="15.75">
      <c r="A11" s="58">
        <f t="shared" si="2"/>
        <v>81</v>
      </c>
      <c r="B11" s="39">
        <f t="shared" si="0"/>
        <v>0</v>
      </c>
      <c r="C11" s="40"/>
      <c r="D11" s="40"/>
      <c r="E11" s="40"/>
      <c r="F11" s="41"/>
      <c r="G11" s="52">
        <f>IF(P$6=TRUE,VLOOKUP($P11,$O$7:$AC$288,2,FALSE),IF(S$6=TRUE,VLOOKUP($P11,$R$7:$AC$288,2,FALSE),IF(V$6=TRUE,VLOOKUP($P11,$U$7:$AC$288,2,FALSE),VLOOKUP($P11,$X$7:$AC$288,2,FALSE))))</f>
        <v>81</v>
      </c>
      <c r="H11" s="42">
        <f>IF(P$6=TRUE,VLOOKUP($P11,$O$7:$AC$288,12,FALSE),IF(S$6=TRUE,VLOOKUP($P11,$R$7:$AC$288,9,FALSE),IF(V$6=TRUE,VLOOKUP($P11,$U$7:$AC$288,6,FALSE),VLOOKUP($P11,$X$7:$AC$288,3,FALSE))))</f>
        <v>0</v>
      </c>
      <c r="I11" s="37" t="str">
        <f>IF(P$6=TRUE,VLOOKUP($P11,$O$7:$AC$288,13,FALSE),IF(S$6=TRUE,VLOOKUP($P11,$R$7:$AC$288,10,FALSE),IF(V$6=TRUE,VLOOKUP($P11,$U$7:$AC$288,7,FALSE),VLOOKUP($P11,$X$7:$AC$288,4,FALSE))))</f>
        <v>take</v>
      </c>
      <c r="J11" s="37" t="str">
        <f>IF(P$6=TRUE,VLOOKUP($P11,$O$7:$AC$288,14,FALSE),IF(S$6=TRUE,VLOOKUP($P11,$R$7:$AC$288,11,FALSE),IF(V$6=TRUE,VLOOKUP($P11,$U$7:$AC$288,8,FALSE),VLOOKUP($P11,$X$7:$AC$288,5,FALSE))))</f>
        <v>took</v>
      </c>
      <c r="K11" s="37" t="str">
        <f>IF(P$6=TRUE,VLOOKUP($P11,$O$7:$AC$288,15,FALSE),IF(S$6=TRUE,VLOOKUP($P11,$R$7:$AC$288,12,FALSE),IF(V$6=TRUE,VLOOKUP($P11,$U$7:$AC$288,9,FALSE),VLOOKUP($P11,$X$7:$AC$288,6,FALSE))))</f>
        <v>taken</v>
      </c>
      <c r="N11" s="16">
        <f ca="1">RAND()</f>
        <v>0.9089728305855005</v>
      </c>
      <c r="O11" s="16">
        <f t="shared" si="1"/>
        <v>18</v>
      </c>
      <c r="P11" s="60">
        <v>3</v>
      </c>
      <c r="Q11" s="54">
        <f ca="1">RAND()/AD11</f>
        <v>0.2813516319444309</v>
      </c>
      <c r="R11" s="23">
        <f>RANK(Q11,Q$7:Q$288)</f>
        <v>67</v>
      </c>
      <c r="S11" s="60">
        <v>1</v>
      </c>
      <c r="T11" s="23">
        <f ca="1">RAND()</f>
        <v>0.17265534942409788</v>
      </c>
      <c r="U11" s="23">
        <f>RANK(T11,T$7:T$288)</f>
        <v>52</v>
      </c>
      <c r="V11" s="61">
        <v>1</v>
      </c>
      <c r="W11" s="27">
        <f ca="1">RAND()</f>
        <v>0.45397595831947224</v>
      </c>
      <c r="X11" s="27">
        <f>RANK(W11,W$7:W$288)</f>
        <v>27</v>
      </c>
      <c r="Y11" s="62">
        <v>1</v>
      </c>
      <c r="Z11" s="24" t="s">
        <v>24</v>
      </c>
      <c r="AA11" s="25" t="s">
        <v>25</v>
      </c>
      <c r="AB11" s="25" t="s">
        <v>26</v>
      </c>
      <c r="AC11" s="25" t="s">
        <v>27</v>
      </c>
      <c r="AD11" s="56">
        <v>1</v>
      </c>
      <c r="AE11" s="18">
        <v>90</v>
      </c>
    </row>
    <row r="12" spans="1:31" ht="13.5">
      <c r="A12" s="59">
        <f t="shared" si="2"/>
        <v>0.2</v>
      </c>
      <c r="B12" s="43" t="str">
        <f t="shared" si="0"/>
        <v>取る</v>
      </c>
      <c r="C12" s="44"/>
      <c r="D12" s="44"/>
      <c r="E12" s="44"/>
      <c r="F12" s="41"/>
      <c r="G12" s="57">
        <f>IF(P$6=TRUE,VLOOKUP($P11,$O$7:$AD$288,16,FALSE),IF(S$6=TRUE,VLOOKUP($P11,$R$7:$AD$288,13,FALSE),IF(V$6=TRUE,VLOOKUP($P11,$U$7:$AD$288,10,FALSE),VLOOKUP($P11,$X$7:$AD$288,7,FALSE))))</f>
        <v>0.2</v>
      </c>
      <c r="H12" s="45" t="str">
        <f>IF(P$6=TRUE,VLOOKUP($P11+141,$O$7:$AC$288,12,FALSE),IF(S$6=TRUE,VLOOKUP($P11+90,$R$7:$AC$288,9,FALSE),IF(V$6=TRUE,VLOOKUP($P11+63,$U$7:$AC$288,6,FALSE),VLOOKUP($P11+50,$X$7:$AC$288,3,FALSE))))</f>
        <v>取る</v>
      </c>
      <c r="I12" s="38" t="str">
        <f>IF(P$3=TRUE,"",(IF(P$6=TRUE,VLOOKUP($P11+141,$O$7:$AC$288,13,FALSE),IF(S$6=TRUE,VLOOKUP($P11+90,$R$7:$AC$288,10,FALSE),IF(V$6=TRUE,VLOOKUP($P11+63,$U$7:$AC$288,7,FALSE),VLOOKUP($P11+50,$X$7:$AC$288,4,FALSE))))))</f>
        <v>/teɪk/</v>
      </c>
      <c r="J12" s="38" t="str">
        <f>IF(P$3=TRUE,"",IF(P$6=TRUE,VLOOKUP($P11+141,$O$7:$AC$288,14,FALSE),IF(S$6=TRUE,VLOOKUP($P11+90,$R$7:$AC$288,11,FALSE),IF(V$6=TRUE,VLOOKUP($P11+63,$U$7:$AC$288,8,FALSE),VLOOKUP($P11+50,$X$7:$AC$288,5,FALSE)))))</f>
        <v>/tuk/</v>
      </c>
      <c r="K12" s="38" t="str">
        <f>IF(P$3=TRUE,"",IF(P$6=TRUE,VLOOKUP($P11+141,$O$7:$AC$288,15,FALSE),IF(S$6=TRUE,VLOOKUP($P11+90,$R$7:$AC$288,12,FALSE),IF(V$6=TRUE,VLOOKUP($P11+63,$U$7:$AC$288,9,FALSE),VLOOKUP($P11+50,$X$7:$AC$288,6,FALSE)))))</f>
        <v>/téɪk(ə)n/</v>
      </c>
      <c r="O12" s="16">
        <f>O11+141</f>
        <v>159</v>
      </c>
      <c r="P12" s="60"/>
      <c r="Q12" s="54"/>
      <c r="R12" s="23">
        <f>R11+90</f>
        <v>157</v>
      </c>
      <c r="S12" s="60"/>
      <c r="T12" s="23"/>
      <c r="U12" s="23">
        <f>U11+63</f>
        <v>115</v>
      </c>
      <c r="V12" s="61"/>
      <c r="X12" s="27">
        <f>X11+50</f>
        <v>77</v>
      </c>
      <c r="Y12" s="62"/>
      <c r="Z12" s="24" t="s">
        <v>28</v>
      </c>
      <c r="AA12" s="26" t="s">
        <v>29</v>
      </c>
      <c r="AB12" s="26" t="s">
        <v>30</v>
      </c>
      <c r="AC12" s="26" t="s">
        <v>31</v>
      </c>
      <c r="AE12" s="18">
        <v>100</v>
      </c>
    </row>
    <row r="13" spans="1:31" ht="15.75">
      <c r="A13" s="58">
        <f t="shared" si="2"/>
        <v>8</v>
      </c>
      <c r="B13" s="39" t="str">
        <f t="shared" si="0"/>
        <v>持ってくる</v>
      </c>
      <c r="C13" s="40"/>
      <c r="D13" s="40"/>
      <c r="E13" s="40"/>
      <c r="F13" s="41"/>
      <c r="G13" s="52">
        <f>IF(P$6=TRUE,VLOOKUP($P13,$O$7:$AC$288,2,FALSE),IF(S$6=TRUE,VLOOKUP($P13,$R$7:$AC$288,2,FALSE),IF(V$6=TRUE,VLOOKUP($P13,$U$7:$AC$288,2,FALSE),VLOOKUP($P13,$X$7:$AC$288,2,FALSE))))</f>
        <v>8</v>
      </c>
      <c r="H13" s="42" t="str">
        <f>IF(P$6=TRUE,VLOOKUP($P13,$O$7:$AC$288,12,FALSE),IF(S$6=TRUE,VLOOKUP($P13,$R$7:$AC$288,9,FALSE),IF(V$6=TRUE,VLOOKUP($P13,$U$7:$AC$288,6,FALSE),VLOOKUP($P13,$X$7:$AC$288,3,FALSE))))</f>
        <v>持ってくる</v>
      </c>
      <c r="I13" s="37" t="str">
        <f>IF(P$6=TRUE,VLOOKUP($P13,$O$7:$AC$288,13,FALSE),IF(S$6=TRUE,VLOOKUP($P13,$R$7:$AC$288,10,FALSE),IF(V$6=TRUE,VLOOKUP($P13,$U$7:$AC$288,7,FALSE),VLOOKUP($P13,$X$7:$AC$288,4,FALSE))))</f>
        <v>bring</v>
      </c>
      <c r="J13" s="37" t="str">
        <f>IF(P$6=TRUE,VLOOKUP($P13,$O$7:$AC$288,14,FALSE),IF(S$6=TRUE,VLOOKUP($P13,$R$7:$AC$288,11,FALSE),IF(V$6=TRUE,VLOOKUP($P13,$U$7:$AC$288,8,FALSE),VLOOKUP($P13,$X$7:$AC$288,5,FALSE))))</f>
        <v>brought</v>
      </c>
      <c r="K13" s="37" t="str">
        <f>IF(P$6=TRUE,VLOOKUP($P13,$O$7:$AC$288,15,FALSE),IF(S$6=TRUE,VLOOKUP($P13,$R$7:$AC$288,12,FALSE),IF(V$6=TRUE,VLOOKUP($P13,$U$7:$AC$288,9,FALSE),VLOOKUP($P13,$X$7:$AC$288,6,FALSE))))</f>
        <v>brought</v>
      </c>
      <c r="N13" s="16">
        <f ca="1">RAND()</f>
        <v>0.23349618020032015</v>
      </c>
      <c r="O13" s="16">
        <f t="shared" si="1"/>
        <v>110</v>
      </c>
      <c r="P13" s="60">
        <v>4</v>
      </c>
      <c r="Q13" s="54">
        <f ca="1">RAND()/AD13</f>
        <v>0.36570432625599936</v>
      </c>
      <c r="R13" s="23">
        <f>RANK(Q13,Q$7:Q$288)</f>
        <v>51</v>
      </c>
      <c r="S13" s="60">
        <v>2</v>
      </c>
      <c r="T13" s="23">
        <f ca="1">RAND()</f>
        <v>0.8595136940652937</v>
      </c>
      <c r="U13" s="23">
        <f>RANK(T13,T$7:T$288)</f>
        <v>8</v>
      </c>
      <c r="V13" s="61">
        <v>2</v>
      </c>
      <c r="Y13" s="27"/>
      <c r="Z13" s="24" t="s">
        <v>32</v>
      </c>
      <c r="AA13" s="25" t="s">
        <v>33</v>
      </c>
      <c r="AB13" s="25" t="s">
        <v>34</v>
      </c>
      <c r="AC13" s="25" t="s">
        <v>35</v>
      </c>
      <c r="AD13" s="56">
        <v>1</v>
      </c>
      <c r="AE13" s="18">
        <v>125</v>
      </c>
    </row>
    <row r="14" spans="1:31" ht="13.5">
      <c r="A14" s="59">
        <f t="shared" si="2"/>
        <v>0.54</v>
      </c>
      <c r="B14" s="43" t="str">
        <f t="shared" si="0"/>
        <v>連れてくる</v>
      </c>
      <c r="C14" s="44"/>
      <c r="D14" s="44"/>
      <c r="E14" s="44"/>
      <c r="F14" s="41"/>
      <c r="G14" s="57">
        <f>IF(P$6=TRUE,VLOOKUP($P13,$O$7:$AD$288,16,FALSE),IF(S$6=TRUE,VLOOKUP($P13,$R$7:$AD$288,13,FALSE),IF(V$6=TRUE,VLOOKUP($P13,$U$7:$AD$288,10,FALSE),VLOOKUP($P13,$X$7:$AD$288,7,FALSE))))</f>
        <v>0.54</v>
      </c>
      <c r="H14" s="45" t="str">
        <f>IF(P$6=TRUE,VLOOKUP($P13+141,$O$7:$AC$288,12,FALSE),IF(S$6=TRUE,VLOOKUP($P13+90,$R$7:$AC$288,9,FALSE),IF(V$6=TRUE,VLOOKUP($P13+63,$U$7:$AC$288,6,FALSE),VLOOKUP($P13+50,$X$7:$AC$288,3,FALSE))))</f>
        <v>連れてくる</v>
      </c>
      <c r="I14" s="38" t="str">
        <f>IF(P$3=TRUE,"",(IF(P$6=TRUE,VLOOKUP($P13+141,$O$7:$AC$288,13,FALSE),IF(S$6=TRUE,VLOOKUP($P13+90,$R$7:$AC$288,10,FALSE),IF(V$6=TRUE,VLOOKUP($P13+63,$U$7:$AC$288,7,FALSE),VLOOKUP($P13+50,$X$7:$AC$288,4,FALSE))))))</f>
        <v>/brɪŋ/</v>
      </c>
      <c r="J14" s="38" t="str">
        <f>IF(P$3=TRUE,"",IF(P$6=TRUE,VLOOKUP($P13+141,$O$7:$AC$288,14,FALSE),IF(S$6=TRUE,VLOOKUP($P13+90,$R$7:$AC$288,11,FALSE),IF(V$6=TRUE,VLOOKUP($P13+63,$U$7:$AC$288,8,FALSE),VLOOKUP($P13+50,$X$7:$AC$288,5,FALSE)))))</f>
        <v>/brɔːt/</v>
      </c>
      <c r="K14" s="38" t="str">
        <f>IF(P$3=TRUE,"",IF(P$6=TRUE,VLOOKUP($P13+141,$O$7:$AC$288,15,FALSE),IF(S$6=TRUE,VLOOKUP($P13+90,$R$7:$AC$288,12,FALSE),IF(V$6=TRUE,VLOOKUP($P13+63,$U$7:$AC$288,9,FALSE),VLOOKUP($P13+50,$X$7:$AC$288,6,FALSE)))))</f>
        <v>/brɔːt/</v>
      </c>
      <c r="O14" s="16">
        <f>O13+141</f>
        <v>251</v>
      </c>
      <c r="P14" s="60"/>
      <c r="Q14" s="54"/>
      <c r="R14" s="23">
        <f>R13+90</f>
        <v>141</v>
      </c>
      <c r="S14" s="60"/>
      <c r="T14" s="23"/>
      <c r="U14" s="23">
        <f>U13+63</f>
        <v>71</v>
      </c>
      <c r="V14" s="61"/>
      <c r="Y14" s="27"/>
      <c r="Z14" s="24" t="s">
        <v>36</v>
      </c>
      <c r="AA14" s="26" t="s">
        <v>37</v>
      </c>
      <c r="AB14" s="26" t="s">
        <v>38</v>
      </c>
      <c r="AC14" s="26" t="s">
        <v>39</v>
      </c>
      <c r="AE14" s="18">
        <v>141</v>
      </c>
    </row>
    <row r="15" spans="1:30" ht="15.75" customHeight="1">
      <c r="A15" s="58">
        <f t="shared" si="2"/>
        <v>59</v>
      </c>
      <c r="B15" s="39" t="str">
        <f t="shared" si="0"/>
        <v>走る、駆ける</v>
      </c>
      <c r="C15" s="40"/>
      <c r="D15" s="40"/>
      <c r="E15" s="40"/>
      <c r="F15" s="41"/>
      <c r="G15" s="52">
        <f>IF(P$6=TRUE,VLOOKUP($P15,$O$7:$AC$288,2,FALSE),IF(S$6=TRUE,VLOOKUP($P15,$R$7:$AC$288,2,FALSE),IF(V$6=TRUE,VLOOKUP($P15,$U$7:$AC$288,2,FALSE),VLOOKUP($P15,$X$7:$AC$288,2,FALSE))))</f>
        <v>59</v>
      </c>
      <c r="H15" s="42" t="str">
        <f>IF(P$6=TRUE,VLOOKUP($P15,$O$7:$AC$288,12,FALSE),IF(S$6=TRUE,VLOOKUP($P15,$R$7:$AC$288,9,FALSE),IF(V$6=TRUE,VLOOKUP($P15,$U$7:$AC$288,6,FALSE),VLOOKUP($P15,$X$7:$AC$288,3,FALSE))))</f>
        <v>走る、駆ける</v>
      </c>
      <c r="I15" s="37" t="str">
        <f>IF(P$6=TRUE,VLOOKUP($P15,$O$7:$AC$288,13,FALSE),IF(S$6=TRUE,VLOOKUP($P15,$R$7:$AC$288,10,FALSE),IF(V$6=TRUE,VLOOKUP($P15,$U$7:$AC$288,7,FALSE),VLOOKUP($P15,$X$7:$AC$288,4,FALSE))))</f>
        <v>run</v>
      </c>
      <c r="J15" s="37" t="str">
        <f>IF(P$6=TRUE,VLOOKUP($P15,$O$7:$AC$288,14,FALSE),IF(S$6=TRUE,VLOOKUP($P15,$R$7:$AC$288,11,FALSE),IF(V$6=TRUE,VLOOKUP($P15,$U$7:$AC$288,8,FALSE),VLOOKUP($P15,$X$7:$AC$288,5,FALSE))))</f>
        <v>ran</v>
      </c>
      <c r="K15" s="37" t="str">
        <f>IF(P$6=TRUE,VLOOKUP($P15,$O$7:$AC$288,15,FALSE),IF(S$6=TRUE,VLOOKUP($P15,$R$7:$AC$288,12,FALSE),IF(V$6=TRUE,VLOOKUP($P15,$U$7:$AC$288,9,FALSE),VLOOKUP($P15,$X$7:$AC$288,6,FALSE))))</f>
        <v>run</v>
      </c>
      <c r="N15" s="16">
        <f ca="1">RAND()</f>
        <v>0.37731274734416353</v>
      </c>
      <c r="O15" s="16">
        <f t="shared" si="1"/>
        <v>88</v>
      </c>
      <c r="P15" s="60">
        <v>5</v>
      </c>
      <c r="Q15" s="54"/>
      <c r="R15" s="23"/>
      <c r="S15" s="23"/>
      <c r="T15" s="23"/>
      <c r="V15" s="61"/>
      <c r="Y15" s="27"/>
      <c r="Z15" s="24" t="s">
        <v>40</v>
      </c>
      <c r="AA15" s="25" t="s">
        <v>41</v>
      </c>
      <c r="AB15" s="25" t="s">
        <v>41</v>
      </c>
      <c r="AC15" s="25" t="s">
        <v>42</v>
      </c>
      <c r="AD15" s="56">
        <v>1</v>
      </c>
    </row>
    <row r="16" spans="1:29" ht="13.5" customHeight="1">
      <c r="A16" s="59">
        <f t="shared" si="2"/>
        <v>0.54</v>
      </c>
      <c r="B16" s="43" t="str">
        <f t="shared" si="0"/>
        <v>経営する</v>
      </c>
      <c r="C16" s="44"/>
      <c r="D16" s="44"/>
      <c r="E16" s="44"/>
      <c r="F16" s="41"/>
      <c r="G16" s="57">
        <f>IF(P$6=TRUE,VLOOKUP($P15,$O$7:$AD$288,16,FALSE),IF(S$6=TRUE,VLOOKUP($P15,$R$7:$AD$288,13,FALSE),IF(V$6=TRUE,VLOOKUP($P15,$U$7:$AD$288,10,FALSE),VLOOKUP($P15,$X$7:$AD$288,7,FALSE))))</f>
        <v>0.54</v>
      </c>
      <c r="H16" s="45" t="str">
        <f>IF(P$6=TRUE,VLOOKUP($P15+141,$O$7:$AC$288,12,FALSE),IF(S$6=TRUE,VLOOKUP($P15+90,$R$7:$AC$288,9,FALSE),IF(V$6=TRUE,VLOOKUP($P15+63,$U$7:$AC$288,6,FALSE),VLOOKUP($P15+50,$X$7:$AC$288,3,FALSE))))</f>
        <v>経営する</v>
      </c>
      <c r="I16" s="38" t="str">
        <f>IF(P$3=TRUE,"",(IF(P$6=TRUE,VLOOKUP($P15+141,$O$7:$AC$288,13,FALSE),IF(S$6=TRUE,VLOOKUP($P15+90,$R$7:$AC$288,10,FALSE),IF(V$6=TRUE,VLOOKUP($P15+63,$U$7:$AC$288,7,FALSE),VLOOKUP($P15+50,$X$7:$AC$288,4,FALSE))))))</f>
        <v>/rʌn/</v>
      </c>
      <c r="J16" s="38" t="str">
        <f>IF(P$3=TRUE,"",IF(P$6=TRUE,VLOOKUP($P15+141,$O$7:$AC$288,14,FALSE),IF(S$6=TRUE,VLOOKUP($P15+90,$R$7:$AC$288,11,FALSE),IF(V$6=TRUE,VLOOKUP($P15+63,$U$7:$AC$288,8,FALSE),VLOOKUP($P15+50,$X$7:$AC$288,5,FALSE)))))</f>
        <v>/ræn/</v>
      </c>
      <c r="K16" s="38" t="str">
        <f>IF(P$3=TRUE,"",IF(P$6=TRUE,VLOOKUP($P15+141,$O$7:$AC$288,15,FALSE),IF(S$6=TRUE,VLOOKUP($P15+90,$R$7:$AC$288,12,FALSE),IF(V$6=TRUE,VLOOKUP($P15+63,$U$7:$AC$288,9,FALSE),VLOOKUP($P15+50,$X$7:$AC$288,6,FALSE)))))</f>
        <v>/rʌn/</v>
      </c>
      <c r="O16" s="16">
        <f>O15+141</f>
        <v>229</v>
      </c>
      <c r="P16" s="60"/>
      <c r="Q16" s="54"/>
      <c r="R16" s="23"/>
      <c r="S16" s="23"/>
      <c r="T16" s="23"/>
      <c r="V16" s="61"/>
      <c r="Y16" s="27"/>
      <c r="Z16" s="24" t="s">
        <v>43</v>
      </c>
      <c r="AA16" s="26" t="s">
        <v>44</v>
      </c>
      <c r="AB16" s="26" t="s">
        <v>44</v>
      </c>
      <c r="AC16" s="26" t="s">
        <v>45</v>
      </c>
    </row>
    <row r="17" spans="1:30" ht="15.75">
      <c r="A17" s="58">
        <f t="shared" si="2"/>
        <v>17</v>
      </c>
      <c r="B17" s="39" t="str">
        <f t="shared" si="0"/>
        <v>する</v>
      </c>
      <c r="C17" s="40"/>
      <c r="D17" s="40"/>
      <c r="E17" s="40"/>
      <c r="F17" s="41"/>
      <c r="G17" s="52">
        <f>IF(P$6=TRUE,VLOOKUP($P17,$O$7:$AC$288,2,FALSE),IF(S$6=TRUE,VLOOKUP($P17,$R$7:$AC$288,2,FALSE),IF(V$6=TRUE,VLOOKUP($P17,$U$7:$AC$288,2,FALSE),VLOOKUP($P17,$X$7:$AC$288,2,FALSE))))</f>
        <v>17</v>
      </c>
      <c r="H17" s="42" t="str">
        <f>IF(P$6=TRUE,VLOOKUP($P17,$O$7:$AC$288,12,FALSE),IF(S$6=TRUE,VLOOKUP($P17,$R$7:$AC$288,9,FALSE),IF(V$6=TRUE,VLOOKUP($P17,$U$7:$AC$288,6,FALSE),VLOOKUP($P17,$X$7:$AC$288,3,FALSE))))</f>
        <v>する</v>
      </c>
      <c r="I17" s="37" t="str">
        <f>IF(P$6=TRUE,VLOOKUP($P17,$O$7:$AC$288,13,FALSE),IF(S$6=TRUE,VLOOKUP($P17,$R$7:$AC$288,10,FALSE),IF(V$6=TRUE,VLOOKUP($P17,$U$7:$AC$288,7,FALSE),VLOOKUP($P17,$X$7:$AC$288,4,FALSE))))</f>
        <v>do (does)</v>
      </c>
      <c r="J17" s="37" t="str">
        <f>IF(P$6=TRUE,VLOOKUP($P17,$O$7:$AC$288,14,FALSE),IF(S$6=TRUE,VLOOKUP($P17,$R$7:$AC$288,11,FALSE),IF(V$6=TRUE,VLOOKUP($P17,$U$7:$AC$288,8,FALSE),VLOOKUP($P17,$X$7:$AC$288,5,FALSE))))</f>
        <v>did</v>
      </c>
      <c r="K17" s="37" t="str">
        <f>IF(P$6=TRUE,VLOOKUP($P17,$O$7:$AC$288,15,FALSE),IF(S$6=TRUE,VLOOKUP($P17,$R$7:$AC$288,12,FALSE),IF(V$6=TRUE,VLOOKUP($P17,$U$7:$AC$288,9,FALSE),VLOOKUP($P17,$X$7:$AC$288,6,FALSE))))</f>
        <v>done</v>
      </c>
      <c r="N17" s="16">
        <f ca="1">RAND()</f>
        <v>0.7998186670300762</v>
      </c>
      <c r="O17" s="16">
        <f t="shared" si="1"/>
        <v>34</v>
      </c>
      <c r="P17" s="60">
        <v>6</v>
      </c>
      <c r="Q17" s="54">
        <f ca="1">RAND()/AD17</f>
        <v>7.213774183360759</v>
      </c>
      <c r="R17" s="23">
        <f>RANK(Q17,Q$7:Q$288)</f>
        <v>1</v>
      </c>
      <c r="S17" s="60">
        <v>3</v>
      </c>
      <c r="T17" s="23">
        <f ca="1">RAND()</f>
        <v>0.4953164152489773</v>
      </c>
      <c r="U17" s="23">
        <f>RANK(T17,T$7:T$288)</f>
        <v>34</v>
      </c>
      <c r="V17" s="61">
        <v>3</v>
      </c>
      <c r="W17" s="27">
        <f ca="1">RAND()</f>
        <v>0.7092136555368613</v>
      </c>
      <c r="X17" s="27">
        <f>RANK(W17,W$7:W$288)</f>
        <v>16</v>
      </c>
      <c r="Y17" s="62">
        <v>2</v>
      </c>
      <c r="Z17" s="24" t="s">
        <v>46</v>
      </c>
      <c r="AA17" s="25" t="s">
        <v>47</v>
      </c>
      <c r="AB17" s="25" t="s">
        <v>48</v>
      </c>
      <c r="AC17" s="25" t="s">
        <v>47</v>
      </c>
      <c r="AD17" s="56">
        <v>0.11</v>
      </c>
    </row>
    <row r="18" spans="1:29" ht="13.5">
      <c r="A18" s="59">
        <f t="shared" si="2"/>
        <v>0.56</v>
      </c>
      <c r="B18" s="43" t="str">
        <f t="shared" si="0"/>
        <v>行う</v>
      </c>
      <c r="C18" s="44"/>
      <c r="D18" s="44"/>
      <c r="E18" s="44"/>
      <c r="F18" s="41"/>
      <c r="G18" s="57">
        <f>IF(P$6=TRUE,VLOOKUP($P17,$O$7:$AD$288,16,FALSE),IF(S$6=TRUE,VLOOKUP($P17,$R$7:$AD$288,13,FALSE),IF(V$6=TRUE,VLOOKUP($P17,$U$7:$AD$288,10,FALSE),VLOOKUP($P17,$X$7:$AD$288,7,FALSE))))</f>
        <v>0.56</v>
      </c>
      <c r="H18" s="45" t="str">
        <f>IF(P$6=TRUE,VLOOKUP($P17+141,$O$7:$AC$288,12,FALSE),IF(S$6=TRUE,VLOOKUP($P17+90,$R$7:$AC$288,9,FALSE),IF(V$6=TRUE,VLOOKUP($P17+63,$U$7:$AC$288,6,FALSE),VLOOKUP($P17+50,$X$7:$AC$288,3,FALSE))))</f>
        <v>行う</v>
      </c>
      <c r="I18" s="38" t="str">
        <f>IF(P$3=TRUE,"",(IF(P$6=TRUE,VLOOKUP($P17+141,$O$7:$AC$288,13,FALSE),IF(S$6=TRUE,VLOOKUP($P17+90,$R$7:$AC$288,10,FALSE),IF(V$6=TRUE,VLOOKUP($P17+63,$U$7:$AC$288,7,FALSE),VLOOKUP($P17+50,$X$7:$AC$288,4,FALSE))))))</f>
        <v>/du/　(/dəz/)</v>
      </c>
      <c r="J18" s="38" t="str">
        <f>IF(P$3=TRUE,"",IF(P$6=TRUE,VLOOKUP($P17+141,$O$7:$AC$288,14,FALSE),IF(S$6=TRUE,VLOOKUP($P17+90,$R$7:$AC$288,11,FALSE),IF(V$6=TRUE,VLOOKUP($P17+63,$U$7:$AC$288,8,FALSE),VLOOKUP($P17+50,$X$7:$AC$288,5,FALSE)))))</f>
        <v>/dɪd/</v>
      </c>
      <c r="K18" s="38" t="str">
        <f>IF(P$3=TRUE,"",IF(P$6=TRUE,VLOOKUP($P17+141,$O$7:$AC$288,15,FALSE),IF(S$6=TRUE,VLOOKUP($P17+90,$R$7:$AC$288,12,FALSE),IF(V$6=TRUE,VLOOKUP($P17+63,$U$7:$AC$288,9,FALSE),VLOOKUP($P17+50,$X$7:$AC$288,6,FALSE)))))</f>
        <v>/dʌn/</v>
      </c>
      <c r="O18" s="16">
        <f>O17+141</f>
        <v>175</v>
      </c>
      <c r="P18" s="60"/>
      <c r="Q18" s="54"/>
      <c r="R18" s="23">
        <f>R17+90</f>
        <v>91</v>
      </c>
      <c r="S18" s="60"/>
      <c r="T18" s="23"/>
      <c r="U18" s="23">
        <f>U17+63</f>
        <v>97</v>
      </c>
      <c r="V18" s="61"/>
      <c r="X18" s="27">
        <f>X17+50</f>
        <v>66</v>
      </c>
      <c r="Y18" s="62"/>
      <c r="Z18" s="24" t="s">
        <v>49</v>
      </c>
      <c r="AA18" s="26" t="s">
        <v>50</v>
      </c>
      <c r="AB18" s="26" t="s">
        <v>51</v>
      </c>
      <c r="AC18" s="26" t="s">
        <v>50</v>
      </c>
    </row>
    <row r="19" spans="1:30" ht="15.75">
      <c r="A19" s="58">
        <f t="shared" si="2"/>
        <v>42</v>
      </c>
      <c r="B19" s="39" t="str">
        <f t="shared" si="0"/>
        <v>横たえる</v>
      </c>
      <c r="C19" s="40"/>
      <c r="D19" s="40"/>
      <c r="E19" s="40"/>
      <c r="F19" s="41"/>
      <c r="G19" s="52">
        <f>IF(P$6=TRUE,VLOOKUP($P19,$O$7:$AC$288,2,FALSE),IF(S$6=TRUE,VLOOKUP($P19,$R$7:$AC$288,2,FALSE),IF(V$6=TRUE,VLOOKUP($P19,$U$7:$AC$288,2,FALSE),VLOOKUP($P19,$X$7:$AC$288,2,FALSE))))</f>
        <v>42</v>
      </c>
      <c r="H19" s="42" t="str">
        <f>IF(P$6=TRUE,VLOOKUP($P19,$O$7:$AC$288,12,FALSE),IF(S$6=TRUE,VLOOKUP($P19,$R$7:$AC$288,9,FALSE),IF(V$6=TRUE,VLOOKUP($P19,$U$7:$AC$288,6,FALSE),VLOOKUP($P19,$X$7:$AC$288,3,FALSE))))</f>
        <v>横たえる</v>
      </c>
      <c r="I19" s="37" t="str">
        <f>IF(P$6=TRUE,VLOOKUP($P19,$O$7:$AC$288,13,FALSE),IF(S$6=TRUE,VLOOKUP($P19,$R$7:$AC$288,10,FALSE),IF(V$6=TRUE,VLOOKUP($P19,$U$7:$AC$288,7,FALSE),VLOOKUP($P19,$X$7:$AC$288,4,FALSE))))</f>
        <v>lay</v>
      </c>
      <c r="J19" s="37" t="str">
        <f>IF(P$6=TRUE,VLOOKUP($P19,$O$7:$AC$288,14,FALSE),IF(S$6=TRUE,VLOOKUP($P19,$R$7:$AC$288,11,FALSE),IF(V$6=TRUE,VLOOKUP($P19,$U$7:$AC$288,8,FALSE),VLOOKUP($P19,$X$7:$AC$288,5,FALSE))))</f>
        <v>laid</v>
      </c>
      <c r="K19" s="37" t="str">
        <f>IF(P$6=TRUE,VLOOKUP($P19,$O$7:$AC$288,15,FALSE),IF(S$6=TRUE,VLOOKUP($P19,$R$7:$AC$288,12,FALSE),IF(V$6=TRUE,VLOOKUP($P19,$U$7:$AC$288,9,FALSE),VLOOKUP($P19,$X$7:$AC$288,6,FALSE))))</f>
        <v>laid</v>
      </c>
      <c r="N19" s="16">
        <f ca="1">RAND()</f>
        <v>0.2304559023783841</v>
      </c>
      <c r="O19" s="16">
        <f t="shared" si="1"/>
        <v>112</v>
      </c>
      <c r="P19" s="60">
        <v>7</v>
      </c>
      <c r="Q19" s="54">
        <f ca="1">RAND()/AD19</f>
        <v>0.588572775384586</v>
      </c>
      <c r="R19" s="23">
        <f>RANK(Q19,Q$7:Q$288)</f>
        <v>36</v>
      </c>
      <c r="S19" s="60">
        <v>4</v>
      </c>
      <c r="T19" s="23">
        <f ca="1">RAND()</f>
        <v>0.7138411602059955</v>
      </c>
      <c r="U19" s="23">
        <f>RANK(T19,T$7:T$288)</f>
        <v>20</v>
      </c>
      <c r="V19" s="61">
        <v>4</v>
      </c>
      <c r="W19" s="27">
        <f ca="1">RAND()</f>
        <v>0.3986380275151369</v>
      </c>
      <c r="X19" s="27">
        <f>RANK(W19,W$7:W$288)</f>
        <v>29</v>
      </c>
      <c r="Y19" s="62">
        <v>3</v>
      </c>
      <c r="Z19" s="24" t="s">
        <v>52</v>
      </c>
      <c r="AA19" s="25" t="s">
        <v>53</v>
      </c>
      <c r="AB19" s="25" t="s">
        <v>54</v>
      </c>
      <c r="AC19" s="25" t="s">
        <v>55</v>
      </c>
      <c r="AD19" s="56">
        <v>0.55</v>
      </c>
    </row>
    <row r="20" spans="1:29" ht="13.5">
      <c r="A20" s="59">
        <f t="shared" si="2"/>
        <v>0.746031746031746</v>
      </c>
      <c r="B20" s="43" t="str">
        <f t="shared" si="0"/>
        <v>置く</v>
      </c>
      <c r="C20" s="44"/>
      <c r="D20" s="44"/>
      <c r="E20" s="44"/>
      <c r="F20" s="41"/>
      <c r="G20" s="57">
        <f>IF(P$6=TRUE,VLOOKUP($P19,$O$7:$AD$288,16,FALSE),IF(S$6=TRUE,VLOOKUP($P19,$R$7:$AD$288,13,FALSE),IF(V$6=TRUE,VLOOKUP($P19,$U$7:$AD$288,10,FALSE),VLOOKUP($P19,$X$7:$AD$288,7,FALSE))))</f>
        <v>0.746031746031746</v>
      </c>
      <c r="H20" s="45" t="str">
        <f>IF(P$6=TRUE,VLOOKUP($P19+141,$O$7:$AC$288,12,FALSE),IF(S$6=TRUE,VLOOKUP($P19+90,$R$7:$AC$288,9,FALSE),IF(V$6=TRUE,VLOOKUP($P19+63,$U$7:$AC$288,6,FALSE),VLOOKUP($P19+50,$X$7:$AC$288,3,FALSE))))</f>
        <v>置く</v>
      </c>
      <c r="I20" s="38" t="str">
        <f>IF(P$3=TRUE,"",(IF(P$6=TRUE,VLOOKUP($P19+141,$O$7:$AC$288,13,FALSE),IF(S$6=TRUE,VLOOKUP($P19+90,$R$7:$AC$288,10,FALSE),IF(V$6=TRUE,VLOOKUP($P19+63,$U$7:$AC$288,7,FALSE),VLOOKUP($P19+50,$X$7:$AC$288,4,FALSE))))))</f>
        <v>/leɪ/</v>
      </c>
      <c r="J20" s="38" t="str">
        <f>IF(P$3=TRUE,"",IF(P$6=TRUE,VLOOKUP($P19+141,$O$7:$AC$288,14,FALSE),IF(S$6=TRUE,VLOOKUP($P19+90,$R$7:$AC$288,11,FALSE),IF(V$6=TRUE,VLOOKUP($P19+63,$U$7:$AC$288,8,FALSE),VLOOKUP($P19+50,$X$7:$AC$288,5,FALSE)))))</f>
        <v>/leɪd/</v>
      </c>
      <c r="K20" s="38" t="str">
        <f>IF(P$3=TRUE,"",IF(P$6=TRUE,VLOOKUP($P19+141,$O$7:$AC$288,15,FALSE),IF(S$6=TRUE,VLOOKUP($P19+90,$R$7:$AC$288,12,FALSE),IF(V$6=TRUE,VLOOKUP($P19+63,$U$7:$AC$288,9,FALSE),VLOOKUP($P19+50,$X$7:$AC$288,6,FALSE)))))</f>
        <v>/leɪd/</v>
      </c>
      <c r="O20" s="16">
        <f>O19+141</f>
        <v>253</v>
      </c>
      <c r="P20" s="60"/>
      <c r="Q20" s="54"/>
      <c r="R20" s="23">
        <f>R19+90</f>
        <v>126</v>
      </c>
      <c r="S20" s="60"/>
      <c r="T20" s="23"/>
      <c r="U20" s="23">
        <f>U19+63</f>
        <v>83</v>
      </c>
      <c r="V20" s="61"/>
      <c r="X20" s="27">
        <f>X19+50</f>
        <v>79</v>
      </c>
      <c r="Y20" s="62"/>
      <c r="Z20" s="24" t="s">
        <v>56</v>
      </c>
      <c r="AA20" s="26" t="s">
        <v>57</v>
      </c>
      <c r="AB20" s="26" t="s">
        <v>58</v>
      </c>
      <c r="AC20" s="26" t="s">
        <v>59</v>
      </c>
    </row>
    <row r="21" spans="1:30" ht="15.75" customHeight="1">
      <c r="A21" s="58">
        <f t="shared" si="2"/>
        <v>69</v>
      </c>
      <c r="B21" s="39" t="str">
        <f t="shared" si="0"/>
        <v>しめる</v>
      </c>
      <c r="C21" s="40"/>
      <c r="D21" s="40"/>
      <c r="E21" s="40"/>
      <c r="F21" s="41"/>
      <c r="G21" s="52">
        <f>IF(P$6=TRUE,VLOOKUP($P21,$O$7:$AC$288,2,FALSE),IF(S$6=TRUE,VLOOKUP($P21,$R$7:$AC$288,2,FALSE),IF(V$6=TRUE,VLOOKUP($P21,$U$7:$AC$288,2,FALSE),VLOOKUP($P21,$X$7:$AC$288,2,FALSE))))</f>
        <v>69</v>
      </c>
      <c r="H21" s="42" t="str">
        <f>IF(P$6=TRUE,VLOOKUP($P21,$O$7:$AC$288,12,FALSE),IF(S$6=TRUE,VLOOKUP($P21,$R$7:$AC$288,9,FALSE),IF(V$6=TRUE,VLOOKUP($P21,$U$7:$AC$288,6,FALSE),VLOOKUP($P21,$X$7:$AC$288,3,FALSE))))</f>
        <v>しめる</v>
      </c>
      <c r="I21" s="37" t="str">
        <f>IF(P$6=TRUE,VLOOKUP($P21,$O$7:$AC$288,13,FALSE),IF(S$6=TRUE,VLOOKUP($P21,$R$7:$AC$288,10,FALSE),IF(V$6=TRUE,VLOOKUP($P21,$U$7:$AC$288,7,FALSE),VLOOKUP($P21,$X$7:$AC$288,4,FALSE))))</f>
        <v>shut</v>
      </c>
      <c r="J21" s="37" t="str">
        <f>IF(P$6=TRUE,VLOOKUP($P21,$O$7:$AC$288,14,FALSE),IF(S$6=TRUE,VLOOKUP($P21,$R$7:$AC$288,11,FALSE),IF(V$6=TRUE,VLOOKUP($P21,$U$7:$AC$288,8,FALSE),VLOOKUP($P21,$X$7:$AC$288,5,FALSE))))</f>
        <v>shut</v>
      </c>
      <c r="K21" s="37" t="str">
        <f>IF(P$6=TRUE,VLOOKUP($P21,$O$7:$AC$288,15,FALSE),IF(S$6=TRUE,VLOOKUP($P21,$R$7:$AC$288,12,FALSE),IF(V$6=TRUE,VLOOKUP($P21,$U$7:$AC$288,9,FALSE),VLOOKUP($P21,$X$7:$AC$288,6,FALSE))))</f>
        <v>shut</v>
      </c>
      <c r="N21" s="16">
        <f ca="1">RAND()</f>
        <v>0.5187442581101684</v>
      </c>
      <c r="O21" s="16">
        <f t="shared" si="1"/>
        <v>68</v>
      </c>
      <c r="P21" s="60">
        <v>8</v>
      </c>
      <c r="Q21" s="54"/>
      <c r="R21" s="23"/>
      <c r="S21" s="23"/>
      <c r="T21" s="23"/>
      <c r="V21" s="61"/>
      <c r="Y21" s="27"/>
      <c r="Z21" s="24" t="s">
        <v>60</v>
      </c>
      <c r="AA21" s="25" t="s">
        <v>61</v>
      </c>
      <c r="AB21" s="25" t="s">
        <v>62</v>
      </c>
      <c r="AC21" s="25" t="s">
        <v>62</v>
      </c>
      <c r="AD21" s="56">
        <v>1</v>
      </c>
    </row>
    <row r="22" spans="1:29" ht="13.5" customHeight="1">
      <c r="A22" s="59">
        <f t="shared" si="2"/>
        <v>0.5714285714285714</v>
      </c>
      <c r="B22" s="43" t="str">
        <f t="shared" si="0"/>
        <v>とじる</v>
      </c>
      <c r="C22" s="44"/>
      <c r="D22" s="44"/>
      <c r="E22" s="44"/>
      <c r="F22" s="41"/>
      <c r="G22" s="57">
        <f>IF(P$6=TRUE,VLOOKUP($P21,$O$7:$AD$288,16,FALSE),IF(S$6=TRUE,VLOOKUP($P21,$R$7:$AD$288,13,FALSE),IF(V$6=TRUE,VLOOKUP($P21,$U$7:$AD$288,10,FALSE),VLOOKUP($P21,$X$7:$AD$288,7,FALSE))))</f>
        <v>0.5714285714285714</v>
      </c>
      <c r="H22" s="45" t="str">
        <f>IF(P$6=TRUE,VLOOKUP($P21+141,$O$7:$AC$288,12,FALSE),IF(S$6=TRUE,VLOOKUP($P21+90,$R$7:$AC$288,9,FALSE),IF(V$6=TRUE,VLOOKUP($P21+63,$U$7:$AC$288,6,FALSE),VLOOKUP($P21+50,$X$7:$AC$288,3,FALSE))))</f>
        <v>とじる</v>
      </c>
      <c r="I22" s="38" t="str">
        <f>IF(P$3=TRUE,"",(IF(P$6=TRUE,VLOOKUP($P21+141,$O$7:$AC$288,13,FALSE),IF(S$6=TRUE,VLOOKUP($P21+90,$R$7:$AC$288,10,FALSE),IF(V$6=TRUE,VLOOKUP($P21+63,$U$7:$AC$288,7,FALSE),VLOOKUP($P21+50,$X$7:$AC$288,4,FALSE))))))</f>
        <v>/ʃʌt/</v>
      </c>
      <c r="J22" s="38" t="str">
        <f>IF(P$3=TRUE,"",IF(P$6=TRUE,VLOOKUP($P21+141,$O$7:$AC$288,14,FALSE),IF(S$6=TRUE,VLOOKUP($P21+90,$R$7:$AC$288,11,FALSE),IF(V$6=TRUE,VLOOKUP($P21+63,$U$7:$AC$288,8,FALSE),VLOOKUP($P21+50,$X$7:$AC$288,5,FALSE)))))</f>
        <v>/ʃʌt/</v>
      </c>
      <c r="K22" s="38" t="str">
        <f>IF(P$3=TRUE,"",IF(P$6=TRUE,VLOOKUP($P21+141,$O$7:$AC$288,15,FALSE),IF(S$6=TRUE,VLOOKUP($P21+90,$R$7:$AC$288,12,FALSE),IF(V$6=TRUE,VLOOKUP($P21+63,$U$7:$AC$288,9,FALSE),VLOOKUP($P21+50,$X$7:$AC$288,6,FALSE)))))</f>
        <v>/ʃʌt/</v>
      </c>
      <c r="O22" s="16">
        <f>O21+141</f>
        <v>209</v>
      </c>
      <c r="P22" s="60"/>
      <c r="Q22" s="54"/>
      <c r="R22" s="23"/>
      <c r="S22" s="23"/>
      <c r="T22" s="23"/>
      <c r="V22" s="61"/>
      <c r="Y22" s="27"/>
      <c r="Z22" s="24" t="s">
        <v>63</v>
      </c>
      <c r="AA22" s="26" t="s">
        <v>64</v>
      </c>
      <c r="AB22" s="26" t="s">
        <v>65</v>
      </c>
      <c r="AC22" s="26" t="s">
        <v>65</v>
      </c>
    </row>
    <row r="23" spans="1:30" ht="15.75" customHeight="1">
      <c r="A23" s="58">
        <f t="shared" si="2"/>
        <v>55</v>
      </c>
      <c r="B23" s="39">
        <f t="shared" si="0"/>
        <v>0</v>
      </c>
      <c r="C23" s="40"/>
      <c r="D23" s="40"/>
      <c r="E23" s="40"/>
      <c r="F23" s="41"/>
      <c r="G23" s="52">
        <f>IF(P$6=TRUE,VLOOKUP($P23,$O$7:$AC$288,2,FALSE),IF(S$6=TRUE,VLOOKUP($P23,$R$7:$AC$288,2,FALSE),IF(V$6=TRUE,VLOOKUP($P23,$U$7:$AC$288,2,FALSE),VLOOKUP($P23,$X$7:$AC$288,2,FALSE))))</f>
        <v>55</v>
      </c>
      <c r="H23" s="42">
        <f>IF(P$6=TRUE,VLOOKUP($P23,$O$7:$AC$288,12,FALSE),IF(S$6=TRUE,VLOOKUP($P23,$R$7:$AC$288,9,FALSE),IF(V$6=TRUE,VLOOKUP($P23,$U$7:$AC$288,6,FALSE),VLOOKUP($P23,$X$7:$AC$288,3,FALSE))))</f>
        <v>0</v>
      </c>
      <c r="I23" s="37" t="str">
        <f>IF(P$6=TRUE,VLOOKUP($P23,$O$7:$AC$288,13,FALSE),IF(S$6=TRUE,VLOOKUP($P23,$R$7:$AC$288,10,FALSE),IF(V$6=TRUE,VLOOKUP($P23,$U$7:$AC$288,7,FALSE),VLOOKUP($P23,$X$7:$AC$288,4,FALSE))))</f>
        <v>read</v>
      </c>
      <c r="J23" s="37" t="str">
        <f>IF(P$6=TRUE,VLOOKUP($P23,$O$7:$AC$288,14,FALSE),IF(S$6=TRUE,VLOOKUP($P23,$R$7:$AC$288,11,FALSE),IF(V$6=TRUE,VLOOKUP($P23,$U$7:$AC$288,8,FALSE),VLOOKUP($P23,$X$7:$AC$288,5,FALSE))))</f>
        <v>read</v>
      </c>
      <c r="K23" s="37" t="str">
        <f>IF(P$6=TRUE,VLOOKUP($P23,$O$7:$AC$288,15,FALSE),IF(S$6=TRUE,VLOOKUP($P23,$R$7:$AC$288,12,FALSE),IF(V$6=TRUE,VLOOKUP($P23,$U$7:$AC$288,9,FALSE),VLOOKUP($P23,$X$7:$AC$288,6,FALSE))))</f>
        <v>read</v>
      </c>
      <c r="N23" s="16">
        <f ca="1">RAND()</f>
        <v>0.7986858999642843</v>
      </c>
      <c r="O23" s="16">
        <f t="shared" si="1"/>
        <v>35</v>
      </c>
      <c r="P23" s="60">
        <v>9</v>
      </c>
      <c r="Q23" s="54"/>
      <c r="R23" s="23"/>
      <c r="S23" s="23"/>
      <c r="T23" s="23"/>
      <c r="V23" s="61"/>
      <c r="Y23" s="27"/>
      <c r="Z23" s="24"/>
      <c r="AA23" s="25" t="s">
        <v>66</v>
      </c>
      <c r="AB23" s="25" t="s">
        <v>66</v>
      </c>
      <c r="AC23" s="25" t="s">
        <v>66</v>
      </c>
      <c r="AD23" s="56">
        <v>1</v>
      </c>
    </row>
    <row r="24" spans="1:29" ht="13.5" customHeight="1">
      <c r="A24" s="59">
        <f t="shared" si="2"/>
        <v>0.77</v>
      </c>
      <c r="B24" s="43" t="str">
        <f t="shared" si="0"/>
        <v>読む</v>
      </c>
      <c r="C24" s="44"/>
      <c r="D24" s="44"/>
      <c r="E24" s="44"/>
      <c r="F24" s="41"/>
      <c r="G24" s="57">
        <f>IF(P$6=TRUE,VLOOKUP($P23,$O$7:$AD$288,16,FALSE),IF(S$6=TRUE,VLOOKUP($P23,$R$7:$AD$288,13,FALSE),IF(V$6=TRUE,VLOOKUP($P23,$U$7:$AD$288,10,FALSE),VLOOKUP($P23,$X$7:$AD$288,7,FALSE))))</f>
        <v>0.77</v>
      </c>
      <c r="H24" s="45" t="str">
        <f>IF(P$6=TRUE,VLOOKUP($P23+141,$O$7:$AC$288,12,FALSE),IF(S$6=TRUE,VLOOKUP($P23+90,$R$7:$AC$288,9,FALSE),IF(V$6=TRUE,VLOOKUP($P23+63,$U$7:$AC$288,6,FALSE),VLOOKUP($P23+50,$X$7:$AC$288,3,FALSE))))</f>
        <v>読む</v>
      </c>
      <c r="I24" s="38" t="str">
        <f>IF(P$3=TRUE,"",(IF(P$6=TRUE,VLOOKUP($P23+141,$O$7:$AC$288,13,FALSE),IF(S$6=TRUE,VLOOKUP($P23+90,$R$7:$AC$288,10,FALSE),IF(V$6=TRUE,VLOOKUP($P23+63,$U$7:$AC$288,7,FALSE),VLOOKUP($P23+50,$X$7:$AC$288,4,FALSE))))))</f>
        <v>/riːd/</v>
      </c>
      <c r="J24" s="38" t="str">
        <f>IF(P$3=TRUE,"",IF(P$6=TRUE,VLOOKUP($P23+141,$O$7:$AC$288,14,FALSE),IF(S$6=TRUE,VLOOKUP($P23+90,$R$7:$AC$288,11,FALSE),IF(V$6=TRUE,VLOOKUP($P23+63,$U$7:$AC$288,8,FALSE),VLOOKUP($P23+50,$X$7:$AC$288,5,FALSE)))))</f>
        <v>/red/</v>
      </c>
      <c r="K24" s="38" t="str">
        <f>IF(P$3=TRUE,"",IF(P$6=TRUE,VLOOKUP($P23+141,$O$7:$AC$288,15,FALSE),IF(S$6=TRUE,VLOOKUP($P23+90,$R$7:$AC$288,12,FALSE),IF(V$6=TRUE,VLOOKUP($P23+63,$U$7:$AC$288,9,FALSE),VLOOKUP($P23+50,$X$7:$AC$288,6,FALSE)))))</f>
        <v>/red/</v>
      </c>
      <c r="O24" s="16">
        <f>O23+141</f>
        <v>176</v>
      </c>
      <c r="P24" s="60"/>
      <c r="Q24" s="54"/>
      <c r="R24" s="23"/>
      <c r="S24" s="23"/>
      <c r="T24" s="23"/>
      <c r="V24" s="61"/>
      <c r="Y24" s="27"/>
      <c r="Z24" s="24" t="s">
        <v>67</v>
      </c>
      <c r="AA24" s="26" t="s">
        <v>68</v>
      </c>
      <c r="AB24" s="26" t="s">
        <v>68</v>
      </c>
      <c r="AC24" s="26" t="s">
        <v>68</v>
      </c>
    </row>
    <row r="25" spans="1:30" ht="15.75" customHeight="1">
      <c r="A25" s="58">
        <f t="shared" si="2"/>
        <v>9</v>
      </c>
      <c r="B25" s="39" t="str">
        <f t="shared" si="0"/>
        <v>建てる</v>
      </c>
      <c r="C25" s="40"/>
      <c r="D25" s="40"/>
      <c r="E25" s="40"/>
      <c r="F25" s="41"/>
      <c r="G25" s="52">
        <f>IF(P$6=TRUE,VLOOKUP($P25,$O$7:$AC$288,2,FALSE),IF(S$6=TRUE,VLOOKUP($P25,$R$7:$AC$288,2,FALSE),IF(V$6=TRUE,VLOOKUP($P25,$U$7:$AC$288,2,FALSE),VLOOKUP($P25,$X$7:$AC$288,2,FALSE))))</f>
        <v>9</v>
      </c>
      <c r="H25" s="42" t="str">
        <f>IF(P$6=TRUE,VLOOKUP($P25,$O$7:$AC$288,12,FALSE),IF(S$6=TRUE,VLOOKUP($P25,$R$7:$AC$288,9,FALSE),IF(V$6=TRUE,VLOOKUP($P25,$U$7:$AC$288,6,FALSE),VLOOKUP($P25,$X$7:$AC$288,3,FALSE))))</f>
        <v>建てる</v>
      </c>
      <c r="I25" s="37" t="str">
        <f>IF(P$6=TRUE,VLOOKUP($P25,$O$7:$AC$288,13,FALSE),IF(S$6=TRUE,VLOOKUP($P25,$R$7:$AC$288,10,FALSE),IF(V$6=TRUE,VLOOKUP($P25,$U$7:$AC$288,7,FALSE),VLOOKUP($P25,$X$7:$AC$288,4,FALSE))))</f>
        <v>build</v>
      </c>
      <c r="J25" s="37" t="str">
        <f>IF(P$6=TRUE,VLOOKUP($P25,$O$7:$AC$288,14,FALSE),IF(S$6=TRUE,VLOOKUP($P25,$R$7:$AC$288,11,FALSE),IF(V$6=TRUE,VLOOKUP($P25,$U$7:$AC$288,8,FALSE),VLOOKUP($P25,$X$7:$AC$288,5,FALSE))))</f>
        <v>built</v>
      </c>
      <c r="K25" s="37" t="str">
        <f>IF(P$6=TRUE,VLOOKUP($P25,$O$7:$AC$288,15,FALSE),IF(S$6=TRUE,VLOOKUP($P25,$R$7:$AC$288,12,FALSE),IF(V$6=TRUE,VLOOKUP($P25,$U$7:$AC$288,9,FALSE),VLOOKUP($P25,$X$7:$AC$288,6,FALSE))))</f>
        <v>built</v>
      </c>
      <c r="N25" s="16">
        <f ca="1">RAND()</f>
        <v>0.10555054923607088</v>
      </c>
      <c r="O25" s="16">
        <f t="shared" si="1"/>
        <v>129</v>
      </c>
      <c r="P25" s="60">
        <v>10</v>
      </c>
      <c r="Q25" s="54"/>
      <c r="R25" s="23"/>
      <c r="S25" s="23"/>
      <c r="T25" s="23"/>
      <c r="V25" s="61"/>
      <c r="Y25" s="27"/>
      <c r="Z25" s="24"/>
      <c r="AA25" s="25" t="s">
        <v>69</v>
      </c>
      <c r="AB25" s="25" t="s">
        <v>70</v>
      </c>
      <c r="AC25" s="25" t="s">
        <v>71</v>
      </c>
      <c r="AD25" s="56">
        <v>1</v>
      </c>
    </row>
    <row r="26" spans="1:29" ht="13.5" customHeight="1">
      <c r="A26" s="59">
        <f t="shared" si="2"/>
        <v>0.69</v>
      </c>
      <c r="B26" s="43" t="str">
        <f t="shared" si="0"/>
        <v>建造する</v>
      </c>
      <c r="C26" s="44"/>
      <c r="D26" s="44"/>
      <c r="E26" s="44"/>
      <c r="F26" s="41"/>
      <c r="G26" s="57">
        <f>IF(P$6=TRUE,VLOOKUP($P25,$O$7:$AD$288,16,FALSE),IF(S$6=TRUE,VLOOKUP($P25,$R$7:$AD$288,13,FALSE),IF(V$6=TRUE,VLOOKUP($P25,$U$7:$AD$288,10,FALSE),VLOOKUP($P25,$X$7:$AD$288,7,FALSE))))</f>
        <v>0.69</v>
      </c>
      <c r="H26" s="45" t="str">
        <f>IF(P$6=TRUE,VLOOKUP($P25+141,$O$7:$AC$288,12,FALSE),IF(S$6=TRUE,VLOOKUP($P25+90,$R$7:$AC$288,9,FALSE),IF(V$6=TRUE,VLOOKUP($P25+63,$U$7:$AC$288,6,FALSE),VLOOKUP($P25+50,$X$7:$AC$288,3,FALSE))))</f>
        <v>建造する</v>
      </c>
      <c r="I26" s="38" t="str">
        <f>IF(P$3=TRUE,"",(IF(P$6=TRUE,VLOOKUP($P25+141,$O$7:$AC$288,13,FALSE),IF(S$6=TRUE,VLOOKUP($P25+90,$R$7:$AC$288,10,FALSE),IF(V$6=TRUE,VLOOKUP($P25+63,$U$7:$AC$288,7,FALSE),VLOOKUP($P25+50,$X$7:$AC$288,4,FALSE))))))</f>
        <v>/bɪld/</v>
      </c>
      <c r="J26" s="38" t="str">
        <f>IF(P$3=TRUE,"",IF(P$6=TRUE,VLOOKUP($P25+141,$O$7:$AC$288,14,FALSE),IF(S$6=TRUE,VLOOKUP($P25+90,$R$7:$AC$288,11,FALSE),IF(V$6=TRUE,VLOOKUP($P25+63,$U$7:$AC$288,8,FALSE),VLOOKUP($P25+50,$X$7:$AC$288,5,FALSE)))))</f>
        <v>/bɪlt/</v>
      </c>
      <c r="K26" s="38" t="str">
        <f>IF(P$3=TRUE,"",IF(P$6=TRUE,VLOOKUP($P25+141,$O$7:$AC$288,15,FALSE),IF(S$6=TRUE,VLOOKUP($P25+90,$R$7:$AC$288,12,FALSE),IF(V$6=TRUE,VLOOKUP($P25+63,$U$7:$AC$288,9,FALSE),VLOOKUP($P25+50,$X$7:$AC$288,6,FALSE)))))</f>
        <v>/bɪlt/</v>
      </c>
      <c r="O26" s="16">
        <f>O25+141</f>
        <v>270</v>
      </c>
      <c r="P26" s="60"/>
      <c r="Q26" s="54"/>
      <c r="R26" s="23"/>
      <c r="S26" s="23"/>
      <c r="T26" s="23"/>
      <c r="V26" s="61"/>
      <c r="Y26" s="27"/>
      <c r="Z26" s="24" t="s">
        <v>72</v>
      </c>
      <c r="AA26" s="26" t="s">
        <v>73</v>
      </c>
      <c r="AB26" s="26" t="s">
        <v>74</v>
      </c>
      <c r="AC26" s="26" t="s">
        <v>75</v>
      </c>
    </row>
    <row r="27" spans="1:30" ht="15.75" customHeight="1">
      <c r="A27" s="58">
        <f t="shared" si="2"/>
        <v>25</v>
      </c>
      <c r="B27" s="39" t="str">
        <f t="shared" si="0"/>
        <v>見出す、見つける</v>
      </c>
      <c r="C27" s="40"/>
      <c r="D27" s="40"/>
      <c r="E27" s="40"/>
      <c r="F27" s="46"/>
      <c r="G27" s="52">
        <f>IF(P$6=TRUE,VLOOKUP($P27,$O$7:$AC$288,2,FALSE),IF(S$6=TRUE,VLOOKUP($P27,$R$7:$AC$288,2,FALSE),IF(V$6=TRUE,VLOOKUP($P27,$U$7:$AC$288,2,FALSE),VLOOKUP($P27,$X$7:$AC$288,2,FALSE))))</f>
        <v>25</v>
      </c>
      <c r="H27" s="42" t="str">
        <f>IF(P$6=TRUE,VLOOKUP($P27,$O$7:$AC$288,12,FALSE),IF(S$6=TRUE,VLOOKUP($P27,$R$7:$AC$288,9,FALSE),IF(V$6=TRUE,VLOOKUP($P27,$U$7:$AC$288,6,FALSE),VLOOKUP($P27,$X$7:$AC$288,3,FALSE))))</f>
        <v>見出す、見つける</v>
      </c>
      <c r="I27" s="37" t="str">
        <f>IF(P$6=TRUE,VLOOKUP($P27,$O$7:$AC$288,13,FALSE),IF(S$6=TRUE,VLOOKUP($P27,$R$7:$AC$288,10,FALSE),IF(V$6=TRUE,VLOOKUP($P27,$U$7:$AC$288,7,FALSE),VLOOKUP($P27,$X$7:$AC$288,4,FALSE))))</f>
        <v>find</v>
      </c>
      <c r="J27" s="37" t="str">
        <f>IF(P$6=TRUE,VLOOKUP($P27,$O$7:$AC$288,14,FALSE),IF(S$6=TRUE,VLOOKUP($P27,$R$7:$AC$288,11,FALSE),IF(V$6=TRUE,VLOOKUP($P27,$U$7:$AC$288,8,FALSE),VLOOKUP($P27,$X$7:$AC$288,5,FALSE))))</f>
        <v>found</v>
      </c>
      <c r="K27" s="37" t="str">
        <f>IF(P$6=TRUE,VLOOKUP($P27,$O$7:$AC$288,15,FALSE),IF(S$6=TRUE,VLOOKUP($P27,$R$7:$AC$288,12,FALSE),IF(V$6=TRUE,VLOOKUP($P27,$U$7:$AC$288,9,FALSE),VLOOKUP($P27,$X$7:$AC$288,6,FALSE))))</f>
        <v>found</v>
      </c>
      <c r="N27" s="16">
        <f ca="1">RAND()</f>
        <v>0.8232710474520986</v>
      </c>
      <c r="O27" s="16">
        <f t="shared" si="1"/>
        <v>28</v>
      </c>
      <c r="P27" s="60">
        <v>11</v>
      </c>
      <c r="Q27" s="54"/>
      <c r="R27" s="23"/>
      <c r="S27" s="23"/>
      <c r="T27" s="23"/>
      <c r="V27" s="61"/>
      <c r="Y27" s="27"/>
      <c r="Z27" s="24" t="s">
        <v>76</v>
      </c>
      <c r="AA27" s="25" t="s">
        <v>77</v>
      </c>
      <c r="AB27" s="25" t="s">
        <v>78</v>
      </c>
      <c r="AC27" s="25" t="s">
        <v>78</v>
      </c>
      <c r="AD27" s="56">
        <v>1</v>
      </c>
    </row>
    <row r="28" spans="1:29" ht="13.5" customHeight="1">
      <c r="A28" s="59">
        <f t="shared" si="2"/>
        <v>0.9206349206349207</v>
      </c>
      <c r="B28" s="43" t="str">
        <f t="shared" si="0"/>
        <v>知る</v>
      </c>
      <c r="C28" s="44"/>
      <c r="D28" s="44"/>
      <c r="E28" s="44"/>
      <c r="F28" s="46"/>
      <c r="G28" s="57">
        <f>IF(P$6=TRUE,VLOOKUP($P27,$O$7:$AD$288,16,FALSE),IF(S$6=TRUE,VLOOKUP($P27,$R$7:$AD$288,13,FALSE),IF(V$6=TRUE,VLOOKUP($P27,$U$7:$AD$288,10,FALSE),VLOOKUP($P27,$X$7:$AD$288,7,FALSE))))</f>
        <v>0.9206349206349207</v>
      </c>
      <c r="H28" s="45" t="str">
        <f>IF(P$6=TRUE,VLOOKUP($P27+141,$O$7:$AC$288,12,FALSE),IF(S$6=TRUE,VLOOKUP($P27+90,$R$7:$AC$288,9,FALSE),IF(V$6=TRUE,VLOOKUP($P27+63,$U$7:$AC$288,6,FALSE),VLOOKUP($P27+50,$X$7:$AC$288,3,FALSE))))</f>
        <v>知る</v>
      </c>
      <c r="I28" s="38" t="str">
        <f>IF(P$3=TRUE,"",(IF(P$6=TRUE,VLOOKUP($P27+141,$O$7:$AC$288,13,FALSE),IF(S$6=TRUE,VLOOKUP($P27+90,$R$7:$AC$288,10,FALSE),IF(V$6=TRUE,VLOOKUP($P27+63,$U$7:$AC$288,7,FALSE),VLOOKUP($P27+50,$X$7:$AC$288,4,FALSE))))))</f>
        <v>/faɪnd/</v>
      </c>
      <c r="J28" s="38" t="str">
        <f>IF(P$3=TRUE,"",IF(P$6=TRUE,VLOOKUP($P27+141,$O$7:$AC$288,14,FALSE),IF(S$6=TRUE,VLOOKUP($P27+90,$R$7:$AC$288,11,FALSE),IF(V$6=TRUE,VLOOKUP($P27+63,$U$7:$AC$288,8,FALSE),VLOOKUP($P27+50,$X$7:$AC$288,5,FALSE)))))</f>
        <v>/faund/</v>
      </c>
      <c r="K28" s="38" t="str">
        <f>IF(P$3=TRUE,"",IF(P$6=TRUE,VLOOKUP($P27+141,$O$7:$AC$288,15,FALSE),IF(S$6=TRUE,VLOOKUP($P27+90,$R$7:$AC$288,12,FALSE),IF(V$6=TRUE,VLOOKUP($P27+63,$U$7:$AC$288,9,FALSE),VLOOKUP($P27+50,$X$7:$AC$288,6,FALSE)))))</f>
        <v>/faund/</v>
      </c>
      <c r="O28" s="16">
        <f>O27+141</f>
        <v>169</v>
      </c>
      <c r="P28" s="60"/>
      <c r="Q28" s="54"/>
      <c r="R28" s="23"/>
      <c r="S28" s="23"/>
      <c r="T28" s="23"/>
      <c r="V28" s="61"/>
      <c r="Y28" s="27"/>
      <c r="Z28" s="24" t="s">
        <v>79</v>
      </c>
      <c r="AA28" s="26" t="s">
        <v>80</v>
      </c>
      <c r="AB28" s="26" t="s">
        <v>81</v>
      </c>
      <c r="AC28" s="26" t="s">
        <v>81</v>
      </c>
    </row>
    <row r="29" spans="1:30" ht="15.75">
      <c r="A29" s="58">
        <f t="shared" si="2"/>
        <v>47</v>
      </c>
      <c r="B29" s="39">
        <f t="shared" si="0"/>
        <v>0</v>
      </c>
      <c r="C29" s="40"/>
      <c r="D29" s="40"/>
      <c r="E29" s="40"/>
      <c r="F29" s="46"/>
      <c r="G29" s="52">
        <f>IF(P$6=TRUE,VLOOKUP($P29,$O$7:$AC$288,2,FALSE),IF(S$6=TRUE,VLOOKUP($P29,$R$7:$AC$288,2,FALSE),IF(V$6=TRUE,VLOOKUP($P29,$U$7:$AC$288,2,FALSE),VLOOKUP($P29,$X$7:$AC$288,2,FALSE))))</f>
        <v>47</v>
      </c>
      <c r="H29" s="42">
        <f>IF(P$6=TRUE,VLOOKUP($P29,$O$7:$AC$288,12,FALSE),IF(S$6=TRUE,VLOOKUP($P29,$R$7:$AC$288,9,FALSE),IF(V$6=TRUE,VLOOKUP($P29,$U$7:$AC$288,6,FALSE),VLOOKUP($P29,$X$7:$AC$288,3,FALSE))))</f>
        <v>0</v>
      </c>
      <c r="I29" s="37" t="str">
        <f>IF(P$6=TRUE,VLOOKUP($P29,$O$7:$AC$288,13,FALSE),IF(S$6=TRUE,VLOOKUP($P29,$R$7:$AC$288,10,FALSE),IF(V$6=TRUE,VLOOKUP($P29,$U$7:$AC$288,7,FALSE),VLOOKUP($P29,$X$7:$AC$288,4,FALSE))))</f>
        <v>let</v>
      </c>
      <c r="J29" s="37" t="str">
        <f>IF(P$6=TRUE,VLOOKUP($P29,$O$7:$AC$288,14,FALSE),IF(S$6=TRUE,VLOOKUP($P29,$R$7:$AC$288,11,FALSE),IF(V$6=TRUE,VLOOKUP($P29,$U$7:$AC$288,8,FALSE),VLOOKUP($P29,$X$7:$AC$288,5,FALSE))))</f>
        <v>let</v>
      </c>
      <c r="K29" s="37" t="str">
        <f>IF(P$6=TRUE,VLOOKUP($P29,$O$7:$AC$288,15,FALSE),IF(S$6=TRUE,VLOOKUP($P29,$R$7:$AC$288,12,FALSE),IF(V$6=TRUE,VLOOKUP($P29,$U$7:$AC$288,9,FALSE),VLOOKUP($P29,$X$7:$AC$288,6,FALSE))))</f>
        <v>let</v>
      </c>
      <c r="N29" s="16">
        <f ca="1">RAND()</f>
        <v>0.5562840270599461</v>
      </c>
      <c r="O29" s="16">
        <f t="shared" si="1"/>
        <v>60</v>
      </c>
      <c r="P29" s="60">
        <v>12</v>
      </c>
      <c r="Q29" s="54">
        <f ca="1">RAND()/AD29</f>
        <v>0.41660187861032827</v>
      </c>
      <c r="R29" s="23">
        <f>RANK(Q29,Q$7:Q$288)</f>
        <v>46</v>
      </c>
      <c r="S29" s="60">
        <v>5</v>
      </c>
      <c r="T29" s="23"/>
      <c r="V29" s="61"/>
      <c r="Y29" s="27"/>
      <c r="Z29" s="24" t="s">
        <v>82</v>
      </c>
      <c r="AA29" s="25" t="s">
        <v>83</v>
      </c>
      <c r="AB29" s="25" t="s">
        <v>84</v>
      </c>
      <c r="AC29" s="25" t="s">
        <v>85</v>
      </c>
      <c r="AD29" s="56">
        <v>1</v>
      </c>
    </row>
    <row r="30" spans="1:29" ht="13.5">
      <c r="A30" s="59">
        <f t="shared" si="2"/>
        <v>1</v>
      </c>
      <c r="B30" s="43" t="str">
        <f t="shared" si="0"/>
        <v>・・・させる(放任)</v>
      </c>
      <c r="C30" s="44"/>
      <c r="D30" s="44"/>
      <c r="E30" s="44"/>
      <c r="F30" s="46"/>
      <c r="G30" s="57">
        <f>IF(P$6=TRUE,VLOOKUP($P29,$O$7:$AD$288,16,FALSE),IF(S$6=TRUE,VLOOKUP($P29,$R$7:$AD$288,13,FALSE),IF(V$6=TRUE,VLOOKUP($P29,$U$7:$AD$288,10,FALSE),VLOOKUP($P29,$X$7:$AD$288,7,FALSE))))</f>
        <v>1</v>
      </c>
      <c r="H30" s="45" t="str">
        <f>IF(P$6=TRUE,VLOOKUP($P29+141,$O$7:$AC$288,12,FALSE),IF(S$6=TRUE,VLOOKUP($P29+90,$R$7:$AC$288,9,FALSE),IF(V$6=TRUE,VLOOKUP($P29+63,$U$7:$AC$288,6,FALSE),VLOOKUP($P29+50,$X$7:$AC$288,3,FALSE))))</f>
        <v>・・・させる(放任)</v>
      </c>
      <c r="I30" s="38" t="str">
        <f>IF(P$3=TRUE,"",(IF(P$6=TRUE,VLOOKUP($P29+141,$O$7:$AC$288,13,FALSE),IF(S$6=TRUE,VLOOKUP($P29+90,$R$7:$AC$288,10,FALSE),IF(V$6=TRUE,VLOOKUP($P29+63,$U$7:$AC$288,7,FALSE),VLOOKUP($P29+50,$X$7:$AC$288,4,FALSE))))))</f>
        <v>/let/</v>
      </c>
      <c r="J30" s="38" t="str">
        <f>IF(P$3=TRUE,"",IF(P$6=TRUE,VLOOKUP($P29+141,$O$7:$AC$288,14,FALSE),IF(S$6=TRUE,VLOOKUP($P29+90,$R$7:$AC$288,11,FALSE),IF(V$6=TRUE,VLOOKUP($P29+63,$U$7:$AC$288,8,FALSE),VLOOKUP($P29+50,$X$7:$AC$288,5,FALSE)))))</f>
        <v>/let/</v>
      </c>
      <c r="K30" s="38" t="str">
        <f>IF(P$3=TRUE,"",IF(P$6=TRUE,VLOOKUP($P29+141,$O$7:$AC$288,15,FALSE),IF(S$6=TRUE,VLOOKUP($P29+90,$R$7:$AC$288,12,FALSE),IF(V$6=TRUE,VLOOKUP($P29+63,$U$7:$AC$288,9,FALSE),VLOOKUP($P29+50,$X$7:$AC$288,6,FALSE)))))</f>
        <v>/let/</v>
      </c>
      <c r="O30" s="16">
        <f>O29+141</f>
        <v>201</v>
      </c>
      <c r="P30" s="60"/>
      <c r="Q30" s="54"/>
      <c r="R30" s="23">
        <f>R29+90</f>
        <v>136</v>
      </c>
      <c r="S30" s="60"/>
      <c r="T30" s="23"/>
      <c r="V30" s="61"/>
      <c r="Y30" s="27"/>
      <c r="Z30" s="24" t="s">
        <v>86</v>
      </c>
      <c r="AA30" s="26" t="s">
        <v>87</v>
      </c>
      <c r="AB30" s="26" t="s">
        <v>88</v>
      </c>
      <c r="AC30" s="26" t="s">
        <v>89</v>
      </c>
    </row>
    <row r="31" spans="1:30" ht="15.75" customHeight="1">
      <c r="A31" s="58">
        <f t="shared" si="2"/>
        <v>90</v>
      </c>
      <c r="B31" s="39">
        <f t="shared" si="0"/>
        <v>0</v>
      </c>
      <c r="C31" s="40"/>
      <c r="D31" s="40"/>
      <c r="E31" s="40"/>
      <c r="F31" s="46"/>
      <c r="G31" s="52">
        <f>IF(P$6=TRUE,VLOOKUP($P31,$O$7:$AC$288,2,FALSE),IF(S$6=TRUE,VLOOKUP($P31,$R$7:$AC$288,2,FALSE),IF(V$6=TRUE,VLOOKUP($P31,$U$7:$AC$288,2,FALSE),VLOOKUP($P31,$X$7:$AC$288,2,FALSE))))</f>
        <v>90</v>
      </c>
      <c r="H31" s="42">
        <f>IF(P$6=TRUE,VLOOKUP($P31,$O$7:$AC$288,12,FALSE),IF(S$6=TRUE,VLOOKUP($P31,$R$7:$AC$288,9,FALSE),IF(V$6=TRUE,VLOOKUP($P31,$U$7:$AC$288,6,FALSE),VLOOKUP($P31,$X$7:$AC$288,3,FALSE))))</f>
        <v>0</v>
      </c>
      <c r="I31" s="37" t="str">
        <f>IF(P$6=TRUE,VLOOKUP($P31,$O$7:$AC$288,13,FALSE),IF(S$6=TRUE,VLOOKUP($P31,$R$7:$AC$288,10,FALSE),IF(V$6=TRUE,VLOOKUP($P31,$U$7:$AC$288,7,FALSE),VLOOKUP($P31,$X$7:$AC$288,4,FALSE))))</f>
        <v>write</v>
      </c>
      <c r="J31" s="37" t="str">
        <f>IF(P$6=TRUE,VLOOKUP($P31,$O$7:$AC$288,14,FALSE),IF(S$6=TRUE,VLOOKUP($P31,$R$7:$AC$288,11,FALSE),IF(V$6=TRUE,VLOOKUP($P31,$U$7:$AC$288,8,FALSE),VLOOKUP($P31,$X$7:$AC$288,5,FALSE))))</f>
        <v>wrote</v>
      </c>
      <c r="K31" s="37" t="str">
        <f>IF(P$6=TRUE,VLOOKUP($P31,$O$7:$AC$288,15,FALSE),IF(S$6=TRUE,VLOOKUP($P31,$R$7:$AC$288,12,FALSE),IF(V$6=TRUE,VLOOKUP($P31,$U$7:$AC$288,9,FALSE),VLOOKUP($P31,$X$7:$AC$288,6,FALSE))))</f>
        <v>written</v>
      </c>
      <c r="N31" s="16">
        <f ca="1">RAND()</f>
        <v>0.4767567557302783</v>
      </c>
      <c r="O31" s="16">
        <f t="shared" si="1"/>
        <v>73</v>
      </c>
      <c r="P31" s="60">
        <v>13</v>
      </c>
      <c r="Q31" s="54"/>
      <c r="R31" s="23"/>
      <c r="S31" s="23"/>
      <c r="T31" s="23"/>
      <c r="V31" s="61"/>
      <c r="Y31" s="27"/>
      <c r="Z31" s="24" t="s">
        <v>90</v>
      </c>
      <c r="AA31" s="25" t="s">
        <v>91</v>
      </c>
      <c r="AB31" s="25" t="s">
        <v>92</v>
      </c>
      <c r="AC31" s="25" t="s">
        <v>92</v>
      </c>
      <c r="AD31" s="56">
        <v>1</v>
      </c>
    </row>
    <row r="32" spans="1:29" ht="13.5" customHeight="1">
      <c r="A32" s="59">
        <f t="shared" si="2"/>
        <v>0.8</v>
      </c>
      <c r="B32" s="43" t="str">
        <f t="shared" si="0"/>
        <v>書く</v>
      </c>
      <c r="C32" s="44"/>
      <c r="D32" s="44"/>
      <c r="E32" s="44"/>
      <c r="F32" s="46"/>
      <c r="G32" s="57">
        <f>IF(P$6=TRUE,VLOOKUP($P31,$O$7:$AD$288,16,FALSE),IF(S$6=TRUE,VLOOKUP($P31,$R$7:$AD$288,13,FALSE),IF(V$6=TRUE,VLOOKUP($P31,$U$7:$AD$288,10,FALSE),VLOOKUP($P31,$X$7:$AD$288,7,FALSE))))</f>
        <v>0.8</v>
      </c>
      <c r="H32" s="45" t="str">
        <f>IF(P$6=TRUE,VLOOKUP($P31+141,$O$7:$AC$288,12,FALSE),IF(S$6=TRUE,VLOOKUP($P31+90,$R$7:$AC$288,9,FALSE),IF(V$6=TRUE,VLOOKUP($P31+63,$U$7:$AC$288,6,FALSE),VLOOKUP($P31+50,$X$7:$AC$288,3,FALSE))))</f>
        <v>書く</v>
      </c>
      <c r="I32" s="38" t="str">
        <f>IF(P$3=TRUE,"",(IF(P$6=TRUE,VLOOKUP($P31+141,$O$7:$AC$288,13,FALSE),IF(S$6=TRUE,VLOOKUP($P31+90,$R$7:$AC$288,10,FALSE),IF(V$6=TRUE,VLOOKUP($P31+63,$U$7:$AC$288,7,FALSE),VLOOKUP($P31+50,$X$7:$AC$288,4,FALSE))))))</f>
        <v>/raɪt/</v>
      </c>
      <c r="J32" s="38" t="str">
        <f>IF(P$3=TRUE,"",IF(P$6=TRUE,VLOOKUP($P31+141,$O$7:$AC$288,14,FALSE),IF(S$6=TRUE,VLOOKUP($P31+90,$R$7:$AC$288,11,FALSE),IF(V$6=TRUE,VLOOKUP($P31+63,$U$7:$AC$288,8,FALSE),VLOOKUP($P31+50,$X$7:$AC$288,5,FALSE)))))</f>
        <v>/rout/</v>
      </c>
      <c r="K32" s="38" t="str">
        <f>IF(P$3=TRUE,"",IF(P$6=TRUE,VLOOKUP($P31+141,$O$7:$AC$288,15,FALSE),IF(S$6=TRUE,VLOOKUP($P31+90,$R$7:$AC$288,12,FALSE),IF(V$6=TRUE,VLOOKUP($P31+63,$U$7:$AC$288,9,FALSE),VLOOKUP($P31+50,$X$7:$AC$288,6,FALSE)))))</f>
        <v>/rɪ́t(ə)n/</v>
      </c>
      <c r="O32" s="16">
        <f>O31+141</f>
        <v>214</v>
      </c>
      <c r="P32" s="60"/>
      <c r="Q32" s="54"/>
      <c r="R32" s="23"/>
      <c r="S32" s="23"/>
      <c r="T32" s="23"/>
      <c r="V32" s="61"/>
      <c r="Y32" s="27"/>
      <c r="Z32" s="24" t="s">
        <v>93</v>
      </c>
      <c r="AA32" s="26" t="s">
        <v>94</v>
      </c>
      <c r="AB32" s="26" t="s">
        <v>95</v>
      </c>
      <c r="AC32" s="26" t="s">
        <v>95</v>
      </c>
    </row>
    <row r="33" spans="1:30" ht="15.75">
      <c r="A33" s="58">
        <f t="shared" si="2"/>
        <v>70</v>
      </c>
      <c r="B33" s="39">
        <f t="shared" si="0"/>
        <v>0</v>
      </c>
      <c r="C33" s="40"/>
      <c r="D33" s="40"/>
      <c r="E33" s="40"/>
      <c r="F33" s="46"/>
      <c r="G33" s="52">
        <f>IF(P$6=TRUE,VLOOKUP($P33,$O$7:$AC$288,2,FALSE),IF(S$6=TRUE,VLOOKUP($P33,$R$7:$AC$288,2,FALSE),IF(V$6=TRUE,VLOOKUP($P33,$U$7:$AC$288,2,FALSE),VLOOKUP($P33,$X$7:$AC$288,2,FALSE))))</f>
        <v>70</v>
      </c>
      <c r="H33" s="42">
        <f>IF(P$6=TRUE,VLOOKUP($P33,$O$7:$AC$288,12,FALSE),IF(S$6=TRUE,VLOOKUP($P33,$R$7:$AC$288,9,FALSE),IF(V$6=TRUE,VLOOKUP($P33,$U$7:$AC$288,6,FALSE),VLOOKUP($P33,$X$7:$AC$288,3,FALSE))))</f>
        <v>0</v>
      </c>
      <c r="I33" s="37" t="str">
        <f>IF(P$6=TRUE,VLOOKUP($P33,$O$7:$AC$288,13,FALSE),IF(S$6=TRUE,VLOOKUP($P33,$R$7:$AC$288,10,FALSE),IF(V$6=TRUE,VLOOKUP($P33,$U$7:$AC$288,7,FALSE),VLOOKUP($P33,$X$7:$AC$288,4,FALSE))))</f>
        <v>sing</v>
      </c>
      <c r="J33" s="37" t="str">
        <f>IF(P$6=TRUE,VLOOKUP($P33,$O$7:$AC$288,14,FALSE),IF(S$6=TRUE,VLOOKUP($P33,$R$7:$AC$288,11,FALSE),IF(V$6=TRUE,VLOOKUP($P33,$U$7:$AC$288,8,FALSE),VLOOKUP($P33,$X$7:$AC$288,5,FALSE))))</f>
        <v>sang</v>
      </c>
      <c r="K33" s="37" t="str">
        <f>IF(P$6=TRUE,VLOOKUP($P33,$O$7:$AC$288,15,FALSE),IF(S$6=TRUE,VLOOKUP($P33,$R$7:$AC$288,12,FALSE),IF(V$6=TRUE,VLOOKUP($P33,$U$7:$AC$288,9,FALSE),VLOOKUP($P33,$X$7:$AC$288,6,FALSE))))</f>
        <v>sung</v>
      </c>
      <c r="N33" s="16">
        <f ca="1">RAND()</f>
        <v>0.43942502706332487</v>
      </c>
      <c r="O33" s="16">
        <f t="shared" si="1"/>
        <v>76</v>
      </c>
      <c r="P33" s="60">
        <v>14</v>
      </c>
      <c r="Q33" s="54">
        <f ca="1">RAND()/AD33</f>
        <v>0.6583768320339294</v>
      </c>
      <c r="R33" s="23">
        <f>RANK(Q33,Q$7:Q$288)</f>
        <v>30</v>
      </c>
      <c r="S33" s="60">
        <v>6</v>
      </c>
      <c r="T33" s="23"/>
      <c r="V33" s="61"/>
      <c r="Y33" s="27"/>
      <c r="Z33" s="24"/>
      <c r="AA33" s="25" t="s">
        <v>96</v>
      </c>
      <c r="AB33" s="25" t="s">
        <v>97</v>
      </c>
      <c r="AC33" s="25" t="s">
        <v>98</v>
      </c>
      <c r="AD33" s="56">
        <v>1</v>
      </c>
    </row>
    <row r="34" spans="1:29" ht="13.5">
      <c r="A34" s="59">
        <f t="shared" si="2"/>
        <v>0.94</v>
      </c>
      <c r="B34" s="43" t="str">
        <f t="shared" si="0"/>
        <v>歌う</v>
      </c>
      <c r="C34" s="44"/>
      <c r="D34" s="44"/>
      <c r="E34" s="44"/>
      <c r="F34" s="46"/>
      <c r="G34" s="57">
        <f>IF(P$6=TRUE,VLOOKUP($P33,$O$7:$AD$288,16,FALSE),IF(S$6=TRUE,VLOOKUP($P33,$R$7:$AD$288,13,FALSE),IF(V$6=TRUE,VLOOKUP($P33,$U$7:$AD$288,10,FALSE),VLOOKUP($P33,$X$7:$AD$288,7,FALSE))))</f>
        <v>0.94</v>
      </c>
      <c r="H34" s="45" t="str">
        <f>IF(P$6=TRUE,VLOOKUP($P33+141,$O$7:$AC$288,12,FALSE),IF(S$6=TRUE,VLOOKUP($P33+90,$R$7:$AC$288,9,FALSE),IF(V$6=TRUE,VLOOKUP($P33+63,$U$7:$AC$288,6,FALSE),VLOOKUP($P33+50,$X$7:$AC$288,3,FALSE))))</f>
        <v>歌う</v>
      </c>
      <c r="I34" s="38" t="str">
        <f>IF(P$3=TRUE,"",(IF(P$6=TRUE,VLOOKUP($P33+141,$O$7:$AC$288,13,FALSE),IF(S$6=TRUE,VLOOKUP($P33+90,$R$7:$AC$288,10,FALSE),IF(V$6=TRUE,VLOOKUP($P33+63,$U$7:$AC$288,7,FALSE),VLOOKUP($P33+50,$X$7:$AC$288,4,FALSE))))))</f>
        <v>/sɪŋ/</v>
      </c>
      <c r="J34" s="38" t="str">
        <f>IF(P$3=TRUE,"",IF(P$6=TRUE,VLOOKUP($P33+141,$O$7:$AC$288,14,FALSE),IF(S$6=TRUE,VLOOKUP($P33+90,$R$7:$AC$288,11,FALSE),IF(V$6=TRUE,VLOOKUP($P33+63,$U$7:$AC$288,8,FALSE),VLOOKUP($P33+50,$X$7:$AC$288,5,FALSE)))))</f>
        <v>/sæŋ/</v>
      </c>
      <c r="K34" s="38" t="str">
        <f>IF(P$3=TRUE,"",IF(P$6=TRUE,VLOOKUP($P33+141,$O$7:$AC$288,15,FALSE),IF(S$6=TRUE,VLOOKUP($P33+90,$R$7:$AC$288,12,FALSE),IF(V$6=TRUE,VLOOKUP($P33+63,$U$7:$AC$288,9,FALSE),VLOOKUP($P33+50,$X$7:$AC$288,6,FALSE)))))</f>
        <v>/sʌŋ/</v>
      </c>
      <c r="O34" s="16">
        <f>O33+141</f>
        <v>217</v>
      </c>
      <c r="P34" s="60"/>
      <c r="Q34" s="54"/>
      <c r="R34" s="23">
        <f>R33+90</f>
        <v>120</v>
      </c>
      <c r="S34" s="60"/>
      <c r="T34" s="23"/>
      <c r="V34" s="61"/>
      <c r="Y34" s="27"/>
      <c r="Z34" s="24" t="s">
        <v>99</v>
      </c>
      <c r="AA34" s="26" t="s">
        <v>100</v>
      </c>
      <c r="AB34" s="26" t="s">
        <v>101</v>
      </c>
      <c r="AC34" s="26" t="s">
        <v>102</v>
      </c>
    </row>
    <row r="35" spans="1:30" ht="15.75">
      <c r="A35" s="58">
        <f t="shared" si="2"/>
        <v>57</v>
      </c>
      <c r="B35" s="39">
        <f t="shared" si="0"/>
        <v>0</v>
      </c>
      <c r="C35" s="40"/>
      <c r="D35" s="40"/>
      <c r="E35" s="40"/>
      <c r="F35" s="46"/>
      <c r="G35" s="52">
        <f>IF(P$6=TRUE,VLOOKUP($P35,$O$7:$AC$288,2,FALSE),IF(S$6=TRUE,VLOOKUP($P35,$R$7:$AC$288,2,FALSE),IF(V$6=TRUE,VLOOKUP($P35,$U$7:$AC$288,2,FALSE),VLOOKUP($P35,$X$7:$AC$288,2,FALSE))))</f>
        <v>57</v>
      </c>
      <c r="H35" s="42">
        <f>IF(P$6=TRUE,VLOOKUP($P35,$O$7:$AC$288,12,FALSE),IF(S$6=TRUE,VLOOKUP($P35,$R$7:$AC$288,9,FALSE),IF(V$6=TRUE,VLOOKUP($P35,$U$7:$AC$288,6,FALSE),VLOOKUP($P35,$X$7:$AC$288,3,FALSE))))</f>
        <v>0</v>
      </c>
      <c r="I35" s="37" t="str">
        <f>IF(P$6=TRUE,VLOOKUP($P35,$O$7:$AC$288,13,FALSE),IF(S$6=TRUE,VLOOKUP($P35,$R$7:$AC$288,10,FALSE),IF(V$6=TRUE,VLOOKUP($P35,$U$7:$AC$288,7,FALSE),VLOOKUP($P35,$X$7:$AC$288,4,FALSE))))</f>
        <v>ring</v>
      </c>
      <c r="J35" s="37" t="str">
        <f>IF(P$6=TRUE,VLOOKUP($P35,$O$7:$AC$288,14,FALSE),IF(S$6=TRUE,VLOOKUP($P35,$R$7:$AC$288,11,FALSE),IF(V$6=TRUE,VLOOKUP($P35,$U$7:$AC$288,8,FALSE),VLOOKUP($P35,$X$7:$AC$288,5,FALSE))))</f>
        <v>rang</v>
      </c>
      <c r="K35" s="37" t="str">
        <f>IF(P$6=TRUE,VLOOKUP($P35,$O$7:$AC$288,15,FALSE),IF(S$6=TRUE,VLOOKUP($P35,$R$7:$AC$288,12,FALSE),IF(V$6=TRUE,VLOOKUP($P35,$U$7:$AC$288,9,FALSE),VLOOKUP($P35,$X$7:$AC$288,6,FALSE))))</f>
        <v>rung</v>
      </c>
      <c r="N35" s="16">
        <f ca="1">RAND()</f>
        <v>0.8045177889135378</v>
      </c>
      <c r="O35" s="16">
        <f t="shared" si="1"/>
        <v>31</v>
      </c>
      <c r="P35" s="60">
        <v>15</v>
      </c>
      <c r="Q35" s="54">
        <f ca="1">RAND()/AD35</f>
        <v>0.13019440522046288</v>
      </c>
      <c r="R35" s="23">
        <f>RANK(Q35,Q$7:Q$288)</f>
        <v>77</v>
      </c>
      <c r="S35" s="60">
        <v>7</v>
      </c>
      <c r="T35" s="23">
        <f ca="1">RAND()</f>
        <v>0.8453613830820856</v>
      </c>
      <c r="U35" s="23">
        <f>RANK(T35,T$7:T$288)</f>
        <v>11</v>
      </c>
      <c r="V35" s="61">
        <v>5</v>
      </c>
      <c r="Y35" s="27"/>
      <c r="Z35" s="24" t="s">
        <v>103</v>
      </c>
      <c r="AA35" s="25" t="s">
        <v>104</v>
      </c>
      <c r="AB35" s="25" t="s">
        <v>105</v>
      </c>
      <c r="AC35" s="25" t="s">
        <v>106</v>
      </c>
      <c r="AD35" s="56">
        <v>1</v>
      </c>
    </row>
    <row r="36" spans="1:29" ht="13.5">
      <c r="A36" s="59">
        <f t="shared" si="2"/>
        <v>0.9206349206349207</v>
      </c>
      <c r="B36" s="43" t="str">
        <f t="shared" si="0"/>
        <v>鳴る</v>
      </c>
      <c r="C36" s="44"/>
      <c r="D36" s="44"/>
      <c r="E36" s="44"/>
      <c r="F36" s="46"/>
      <c r="G36" s="57">
        <f>IF(P$6=TRUE,VLOOKUP($P35,$O$7:$AD$288,16,FALSE),IF(S$6=TRUE,VLOOKUP($P35,$R$7:$AD$288,13,FALSE),IF(V$6=TRUE,VLOOKUP($P35,$U$7:$AD$288,10,FALSE),VLOOKUP($P35,$X$7:$AD$288,7,FALSE))))</f>
        <v>0.9206349206349207</v>
      </c>
      <c r="H36" s="45" t="str">
        <f>IF(P$6=TRUE,VLOOKUP($P35+141,$O$7:$AC$288,12,FALSE),IF(S$6=TRUE,VLOOKUP($P35+90,$R$7:$AC$288,9,FALSE),IF(V$6=TRUE,VLOOKUP($P35+63,$U$7:$AC$288,6,FALSE),VLOOKUP($P35+50,$X$7:$AC$288,3,FALSE))))</f>
        <v>鳴る</v>
      </c>
      <c r="I36" s="38" t="str">
        <f>IF(P$3=TRUE,"",(IF(P$6=TRUE,VLOOKUP($P35+141,$O$7:$AC$288,13,FALSE),IF(S$6=TRUE,VLOOKUP($P35+90,$R$7:$AC$288,10,FALSE),IF(V$6=TRUE,VLOOKUP($P35+63,$U$7:$AC$288,7,FALSE),VLOOKUP($P35+50,$X$7:$AC$288,4,FALSE))))))</f>
        <v>/rɪŋ/</v>
      </c>
      <c r="J36" s="38" t="str">
        <f>IF(P$3=TRUE,"",IF(P$6=TRUE,VLOOKUP($P35+141,$O$7:$AC$288,14,FALSE),IF(S$6=TRUE,VLOOKUP($P35+90,$R$7:$AC$288,11,FALSE),IF(V$6=TRUE,VLOOKUP($P35+63,$U$7:$AC$288,8,FALSE),VLOOKUP($P35+50,$X$7:$AC$288,5,FALSE)))))</f>
        <v>/ræŋ/</v>
      </c>
      <c r="K36" s="38" t="str">
        <f>IF(P$3=TRUE,"",IF(P$6=TRUE,VLOOKUP($P35+141,$O$7:$AC$288,15,FALSE),IF(S$6=TRUE,VLOOKUP($P35+90,$R$7:$AC$288,12,FALSE),IF(V$6=TRUE,VLOOKUP($P35+63,$U$7:$AC$288,9,FALSE),VLOOKUP($P35+50,$X$7:$AC$288,6,FALSE)))))</f>
        <v>/rʌŋ/</v>
      </c>
      <c r="O36" s="16">
        <f>O35+141</f>
        <v>172</v>
      </c>
      <c r="P36" s="60"/>
      <c r="Q36" s="54"/>
      <c r="R36" s="23">
        <f>R35+90</f>
        <v>167</v>
      </c>
      <c r="S36" s="60"/>
      <c r="T36" s="23"/>
      <c r="U36" s="23">
        <f>U35+63</f>
        <v>74</v>
      </c>
      <c r="V36" s="61"/>
      <c r="Y36" s="27"/>
      <c r="Z36" s="24" t="s">
        <v>107</v>
      </c>
      <c r="AA36" s="26" t="s">
        <v>108</v>
      </c>
      <c r="AB36" s="26" t="s">
        <v>109</v>
      </c>
      <c r="AC36" s="26" t="s">
        <v>110</v>
      </c>
    </row>
    <row r="37" spans="1:30" ht="15.75" customHeight="1">
      <c r="A37" s="58">
        <f t="shared" si="2"/>
        <v>13</v>
      </c>
      <c r="B37" s="39" t="str">
        <f t="shared" si="0"/>
        <v>捕まえる、つかむ</v>
      </c>
      <c r="C37" s="40"/>
      <c r="D37" s="40"/>
      <c r="E37" s="40"/>
      <c r="F37" s="46"/>
      <c r="G37" s="52">
        <f>IF(P$6=TRUE,VLOOKUP($P37,$O$7:$AC$288,2,FALSE),IF(S$6=TRUE,VLOOKUP($P37,$R$7:$AC$288,2,FALSE),IF(V$6=TRUE,VLOOKUP($P37,$U$7:$AC$288,2,FALSE),VLOOKUP($P37,$X$7:$AC$288,2,FALSE))))</f>
        <v>13</v>
      </c>
      <c r="H37" s="42" t="str">
        <f>IF(P$6=TRUE,VLOOKUP($P37,$O$7:$AC$288,12,FALSE),IF(S$6=TRUE,VLOOKUP($P37,$R$7:$AC$288,9,FALSE),IF(V$6=TRUE,VLOOKUP($P37,$U$7:$AC$288,6,FALSE),VLOOKUP($P37,$X$7:$AC$288,3,FALSE))))</f>
        <v>捕まえる、つかむ</v>
      </c>
      <c r="I37" s="37" t="str">
        <f>IF(P$6=TRUE,VLOOKUP($P37,$O$7:$AC$288,13,FALSE),IF(S$6=TRUE,VLOOKUP($P37,$R$7:$AC$288,10,FALSE),IF(V$6=TRUE,VLOOKUP($P37,$U$7:$AC$288,7,FALSE),VLOOKUP($P37,$X$7:$AC$288,4,FALSE))))</f>
        <v>catch</v>
      </c>
      <c r="J37" s="37" t="str">
        <f>IF(P$6=TRUE,VLOOKUP($P37,$O$7:$AC$288,14,FALSE),IF(S$6=TRUE,VLOOKUP($P37,$R$7:$AC$288,11,FALSE),IF(V$6=TRUE,VLOOKUP($P37,$U$7:$AC$288,8,FALSE),VLOOKUP($P37,$X$7:$AC$288,5,FALSE))))</f>
        <v>caught</v>
      </c>
      <c r="K37" s="37" t="str">
        <f>IF(P$6=TRUE,VLOOKUP($P37,$O$7:$AC$288,15,FALSE),IF(S$6=TRUE,VLOOKUP($P37,$R$7:$AC$288,12,FALSE),IF(V$6=TRUE,VLOOKUP($P37,$U$7:$AC$288,9,FALSE),VLOOKUP($P37,$X$7:$AC$288,6,FALSE))))</f>
        <v>caught</v>
      </c>
      <c r="N37" s="16">
        <f ca="1">RAND()</f>
        <v>0.38053191985431045</v>
      </c>
      <c r="O37" s="16">
        <f t="shared" si="1"/>
        <v>87</v>
      </c>
      <c r="P37" s="60">
        <v>16</v>
      </c>
      <c r="Q37" s="54"/>
      <c r="R37" s="23"/>
      <c r="S37" s="23"/>
      <c r="T37" s="23"/>
      <c r="V37" s="61"/>
      <c r="Y37" s="27"/>
      <c r="Z37" s="24" t="s">
        <v>111</v>
      </c>
      <c r="AA37" s="25" t="s">
        <v>112</v>
      </c>
      <c r="AB37" s="25" t="s">
        <v>113</v>
      </c>
      <c r="AC37" s="25" t="s">
        <v>113</v>
      </c>
      <c r="AD37" s="56">
        <v>1</v>
      </c>
    </row>
    <row r="38" spans="1:29" ht="13.5" customHeight="1">
      <c r="A38" s="59">
        <f t="shared" si="2"/>
        <v>0.43</v>
      </c>
      <c r="B38" s="43" t="str">
        <f t="shared" si="0"/>
        <v>(バスなどに）乗る</v>
      </c>
      <c r="C38" s="44"/>
      <c r="D38" s="44"/>
      <c r="E38" s="44"/>
      <c r="F38" s="46"/>
      <c r="G38" s="57">
        <f>IF(P$6=TRUE,VLOOKUP($P37,$O$7:$AD$288,16,FALSE),IF(S$6=TRUE,VLOOKUP($P37,$R$7:$AD$288,13,FALSE),IF(V$6=TRUE,VLOOKUP($P37,$U$7:$AD$288,10,FALSE),VLOOKUP($P37,$X$7:$AD$288,7,FALSE))))</f>
        <v>0.43</v>
      </c>
      <c r="H38" s="45" t="str">
        <f>IF(P$6=TRUE,VLOOKUP($P37+141,$O$7:$AC$288,12,FALSE),IF(S$6=TRUE,VLOOKUP($P37+90,$R$7:$AC$288,9,FALSE),IF(V$6=TRUE,VLOOKUP($P37+63,$U$7:$AC$288,6,FALSE),VLOOKUP($P37+50,$X$7:$AC$288,3,FALSE))))</f>
        <v>(バスなどに）乗る</v>
      </c>
      <c r="I38" s="38" t="str">
        <f>IF(P$3=TRUE,"",(IF(P$6=TRUE,VLOOKUP($P37+141,$O$7:$AC$288,13,FALSE),IF(S$6=TRUE,VLOOKUP($P37+90,$R$7:$AC$288,10,FALSE),IF(V$6=TRUE,VLOOKUP($P37+63,$U$7:$AC$288,7,FALSE),VLOOKUP($P37+50,$X$7:$AC$288,4,FALSE))))))</f>
        <v>/kætʃ/</v>
      </c>
      <c r="J38" s="38" t="str">
        <f>IF(P$3=TRUE,"",IF(P$6=TRUE,VLOOKUP($P37+141,$O$7:$AC$288,14,FALSE),IF(S$6=TRUE,VLOOKUP($P37+90,$R$7:$AC$288,11,FALSE),IF(V$6=TRUE,VLOOKUP($P37+63,$U$7:$AC$288,8,FALSE),VLOOKUP($P37+50,$X$7:$AC$288,5,FALSE)))))</f>
        <v>/kɔːt/</v>
      </c>
      <c r="K38" s="38" t="str">
        <f>IF(P$3=TRUE,"",IF(P$6=TRUE,VLOOKUP($P37+141,$O$7:$AC$288,15,FALSE),IF(S$6=TRUE,VLOOKUP($P37+90,$R$7:$AC$288,12,FALSE),IF(V$6=TRUE,VLOOKUP($P37+63,$U$7:$AC$288,9,FALSE),VLOOKUP($P37+50,$X$7:$AC$288,6,FALSE)))))</f>
        <v>/kɔːt/</v>
      </c>
      <c r="O38" s="16">
        <f>O37+141</f>
        <v>228</v>
      </c>
      <c r="P38" s="60"/>
      <c r="Q38" s="54"/>
      <c r="R38" s="23"/>
      <c r="S38" s="23"/>
      <c r="T38" s="23"/>
      <c r="V38" s="61"/>
      <c r="Y38" s="27"/>
      <c r="Z38" s="24" t="s">
        <v>114</v>
      </c>
      <c r="AA38" s="26" t="s">
        <v>115</v>
      </c>
      <c r="AB38" s="26" t="s">
        <v>116</v>
      </c>
      <c r="AC38" s="26" t="s">
        <v>116</v>
      </c>
    </row>
    <row r="39" spans="1:30" ht="15.75">
      <c r="A39" s="58">
        <f t="shared" si="2"/>
        <v>84</v>
      </c>
      <c r="B39" s="39" t="str">
        <f t="shared" si="0"/>
        <v>考える</v>
      </c>
      <c r="C39" s="40"/>
      <c r="D39" s="40"/>
      <c r="E39" s="40"/>
      <c r="F39" s="46"/>
      <c r="G39" s="52">
        <f>IF(P$6=TRUE,VLOOKUP($P39,$O$7:$AC$288,2,FALSE),IF(S$6=TRUE,VLOOKUP($P39,$R$7:$AC$288,2,FALSE),IF(V$6=TRUE,VLOOKUP($P39,$U$7:$AC$288,2,FALSE),VLOOKUP($P39,$X$7:$AC$288,2,FALSE))))</f>
        <v>84</v>
      </c>
      <c r="H39" s="42" t="str">
        <f>IF(P$6=TRUE,VLOOKUP($P39,$O$7:$AC$288,12,FALSE),IF(S$6=TRUE,VLOOKUP($P39,$R$7:$AC$288,9,FALSE),IF(V$6=TRUE,VLOOKUP($P39,$U$7:$AC$288,6,FALSE),VLOOKUP($P39,$X$7:$AC$288,3,FALSE))))</f>
        <v>考える</v>
      </c>
      <c r="I39" s="37" t="str">
        <f>IF(P$6=TRUE,VLOOKUP($P39,$O$7:$AC$288,13,FALSE),IF(S$6=TRUE,VLOOKUP($P39,$R$7:$AC$288,10,FALSE),IF(V$6=TRUE,VLOOKUP($P39,$U$7:$AC$288,7,FALSE),VLOOKUP($P39,$X$7:$AC$288,4,FALSE))))</f>
        <v>think</v>
      </c>
      <c r="J39" s="37" t="str">
        <f>IF(P$6=TRUE,VLOOKUP($P39,$O$7:$AC$288,14,FALSE),IF(S$6=TRUE,VLOOKUP($P39,$R$7:$AC$288,11,FALSE),IF(V$6=TRUE,VLOOKUP($P39,$U$7:$AC$288,8,FALSE),VLOOKUP($P39,$X$7:$AC$288,5,FALSE))))</f>
        <v>thought</v>
      </c>
      <c r="K39" s="37" t="str">
        <f>IF(P$6=TRUE,VLOOKUP($P39,$O$7:$AC$288,15,FALSE),IF(S$6=TRUE,VLOOKUP($P39,$R$7:$AC$288,12,FALSE),IF(V$6=TRUE,VLOOKUP($P39,$U$7:$AC$288,9,FALSE),VLOOKUP($P39,$X$7:$AC$288,6,FALSE))))</f>
        <v>thought</v>
      </c>
      <c r="N39" s="16">
        <f ca="1">RAND()</f>
        <v>0.4153118891829488</v>
      </c>
      <c r="O39" s="16">
        <f t="shared" si="1"/>
        <v>79</v>
      </c>
      <c r="P39" s="60">
        <v>17</v>
      </c>
      <c r="Q39" s="54">
        <f ca="1">RAND()/AD39</f>
        <v>1.575149389196252</v>
      </c>
      <c r="R39" s="23">
        <f>RANK(Q39,Q$7:Q$288)</f>
        <v>4</v>
      </c>
      <c r="S39" s="60">
        <v>8</v>
      </c>
      <c r="T39" s="23">
        <f ca="1">RAND()</f>
        <v>0.5054702491630492</v>
      </c>
      <c r="U39" s="23">
        <f>RANK(T39,T$7:T$288)</f>
        <v>33</v>
      </c>
      <c r="V39" s="61">
        <v>6</v>
      </c>
      <c r="W39" s="27">
        <f ca="1">RAND()</f>
        <v>0.23539522615933284</v>
      </c>
      <c r="X39" s="27">
        <f>RANK(W39,W$7:W$288)</f>
        <v>39</v>
      </c>
      <c r="Y39" s="62">
        <v>4</v>
      </c>
      <c r="Z39" s="24" t="s">
        <v>117</v>
      </c>
      <c r="AA39" s="25" t="s">
        <v>118</v>
      </c>
      <c r="AB39" s="25" t="s">
        <v>119</v>
      </c>
      <c r="AC39" s="25" t="s">
        <v>119</v>
      </c>
      <c r="AD39" s="56">
        <v>0.54</v>
      </c>
    </row>
    <row r="40" spans="1:29" ht="13.5">
      <c r="A40" s="59">
        <f t="shared" si="2"/>
        <v>0.97</v>
      </c>
      <c r="B40" s="43" t="str">
        <f t="shared" si="0"/>
        <v>思う</v>
      </c>
      <c r="C40" s="44"/>
      <c r="D40" s="44"/>
      <c r="E40" s="44"/>
      <c r="F40" s="46"/>
      <c r="G40" s="57">
        <f>IF(P$6=TRUE,VLOOKUP($P39,$O$7:$AD$288,16,FALSE),IF(S$6=TRUE,VLOOKUP($P39,$R$7:$AD$288,13,FALSE),IF(V$6=TRUE,VLOOKUP($P39,$U$7:$AD$288,10,FALSE),VLOOKUP($P39,$X$7:$AD$288,7,FALSE))))</f>
        <v>0.97</v>
      </c>
      <c r="H40" s="45" t="str">
        <f>IF(P$6=TRUE,VLOOKUP($P39+141,$O$7:$AC$288,12,FALSE),IF(S$6=TRUE,VLOOKUP($P39+90,$R$7:$AC$288,9,FALSE),IF(V$6=TRUE,VLOOKUP($P39+63,$U$7:$AC$288,6,FALSE),VLOOKUP($P39+50,$X$7:$AC$288,3,FALSE))))</f>
        <v>思う</v>
      </c>
      <c r="I40" s="38" t="str">
        <f>IF(P$3=TRUE,"",(IF(P$6=TRUE,VLOOKUP($P39+141,$O$7:$AC$288,13,FALSE),IF(S$6=TRUE,VLOOKUP($P39+90,$R$7:$AC$288,10,FALSE),IF(V$6=TRUE,VLOOKUP($P39+63,$U$7:$AC$288,7,FALSE),VLOOKUP($P39+50,$X$7:$AC$288,4,FALSE))))))</f>
        <v>/Θɪŋk/</v>
      </c>
      <c r="J40" s="38" t="str">
        <f>IF(P$3=TRUE,"",IF(P$6=TRUE,VLOOKUP($P39+141,$O$7:$AC$288,14,FALSE),IF(S$6=TRUE,VLOOKUP($P39+90,$R$7:$AC$288,11,FALSE),IF(V$6=TRUE,VLOOKUP($P39+63,$U$7:$AC$288,8,FALSE),VLOOKUP($P39+50,$X$7:$AC$288,5,FALSE)))))</f>
        <v>/Θɔːt/</v>
      </c>
      <c r="K40" s="38" t="str">
        <f>IF(P$3=TRUE,"",IF(P$6=TRUE,VLOOKUP($P39+141,$O$7:$AC$288,15,FALSE),IF(S$6=TRUE,VLOOKUP($P39+90,$R$7:$AC$288,12,FALSE),IF(V$6=TRUE,VLOOKUP($P39+63,$U$7:$AC$288,9,FALSE),VLOOKUP($P39+50,$X$7:$AC$288,6,FALSE)))))</f>
        <v>/Θɔːt/</v>
      </c>
      <c r="O40" s="16">
        <f>O39+141</f>
        <v>220</v>
      </c>
      <c r="P40" s="60"/>
      <c r="Q40" s="54"/>
      <c r="R40" s="23">
        <f>R39+90</f>
        <v>94</v>
      </c>
      <c r="S40" s="60"/>
      <c r="T40" s="23"/>
      <c r="U40" s="23">
        <f>U39+63</f>
        <v>96</v>
      </c>
      <c r="V40" s="61"/>
      <c r="X40" s="27">
        <f>X39+50</f>
        <v>89</v>
      </c>
      <c r="Y40" s="62"/>
      <c r="Z40" s="24" t="s">
        <v>120</v>
      </c>
      <c r="AA40" s="26" t="s">
        <v>121</v>
      </c>
      <c r="AB40" s="26" t="s">
        <v>122</v>
      </c>
      <c r="AC40" s="26" t="s">
        <v>122</v>
      </c>
    </row>
    <row r="41" spans="1:30" ht="15.75">
      <c r="A41" s="58">
        <f t="shared" si="2"/>
        <v>34</v>
      </c>
      <c r="B41" s="39" t="str">
        <f t="shared" si="0"/>
        <v>持つ</v>
      </c>
      <c r="C41" s="40"/>
      <c r="D41" s="40"/>
      <c r="E41" s="40"/>
      <c r="F41" s="46"/>
      <c r="G41" s="52">
        <f>IF(P$6=TRUE,VLOOKUP($P41,$O$7:$AC$288,2,FALSE),IF(S$6=TRUE,VLOOKUP($P41,$R$7:$AC$288,2,FALSE),IF(V$6=TRUE,VLOOKUP($P41,$U$7:$AC$288,2,FALSE),VLOOKUP($P41,$X$7:$AC$288,2,FALSE))))</f>
        <v>34</v>
      </c>
      <c r="H41" s="42" t="str">
        <f>IF(P$6=TRUE,VLOOKUP($P41,$O$7:$AC$288,12,FALSE),IF(S$6=TRUE,VLOOKUP($P41,$R$7:$AC$288,9,FALSE),IF(V$6=TRUE,VLOOKUP($P41,$U$7:$AC$288,6,FALSE),VLOOKUP($P41,$X$7:$AC$288,3,FALSE))))</f>
        <v>持つ</v>
      </c>
      <c r="I41" s="37" t="str">
        <f>IF(P$6=TRUE,VLOOKUP($P41,$O$7:$AC$288,13,FALSE),IF(S$6=TRUE,VLOOKUP($P41,$R$7:$AC$288,10,FALSE),IF(V$6=TRUE,VLOOKUP($P41,$U$7:$AC$288,7,FALSE),VLOOKUP($P41,$X$7:$AC$288,4,FALSE))))</f>
        <v>have (has)</v>
      </c>
      <c r="J41" s="37" t="str">
        <f>IF(P$6=TRUE,VLOOKUP($P41,$O$7:$AC$288,14,FALSE),IF(S$6=TRUE,VLOOKUP($P41,$R$7:$AC$288,11,FALSE),IF(V$6=TRUE,VLOOKUP($P41,$U$7:$AC$288,8,FALSE),VLOOKUP($P41,$X$7:$AC$288,5,FALSE))))</f>
        <v>had</v>
      </c>
      <c r="K41" s="37" t="str">
        <f>IF(P$6=TRUE,VLOOKUP($P41,$O$7:$AC$288,15,FALSE),IF(S$6=TRUE,VLOOKUP($P41,$R$7:$AC$288,12,FALSE),IF(V$6=TRUE,VLOOKUP($P41,$U$7:$AC$288,9,FALSE),VLOOKUP($P41,$X$7:$AC$288,6,FALSE))))</f>
        <v>had</v>
      </c>
      <c r="N41" s="16">
        <f ca="1">RAND()</f>
        <v>0.9893906657402867</v>
      </c>
      <c r="O41" s="16">
        <f t="shared" si="1"/>
        <v>2</v>
      </c>
      <c r="P41" s="60">
        <v>18</v>
      </c>
      <c r="Q41" s="54">
        <f ca="1">RAND()/AD41</f>
        <v>1.107374927611407</v>
      </c>
      <c r="R41" s="23">
        <f>RANK(Q41,Q$7:Q$288)</f>
        <v>10</v>
      </c>
      <c r="S41" s="60">
        <v>9</v>
      </c>
      <c r="T41" s="23">
        <f ca="1">RAND()</f>
        <v>0.4346440303058774</v>
      </c>
      <c r="U41" s="23">
        <f>RANK(T41,T$7:T$288)</f>
        <v>38</v>
      </c>
      <c r="V41" s="61">
        <v>7</v>
      </c>
      <c r="W41" s="27">
        <f ca="1">RAND()</f>
        <v>0.027843110807798777</v>
      </c>
      <c r="X41" s="27">
        <f>RANK(W41,W$7:W$288)</f>
        <v>48</v>
      </c>
      <c r="Y41" s="62">
        <v>5</v>
      </c>
      <c r="Z41" s="24" t="s">
        <v>123</v>
      </c>
      <c r="AA41" s="25" t="s">
        <v>124</v>
      </c>
      <c r="AB41" s="25" t="s">
        <v>125</v>
      </c>
      <c r="AC41" s="25" t="s">
        <v>125</v>
      </c>
      <c r="AD41" s="56">
        <v>0.69</v>
      </c>
    </row>
    <row r="42" spans="1:29" ht="13.5">
      <c r="A42" s="59">
        <f t="shared" si="2"/>
        <v>1</v>
      </c>
      <c r="B42" s="43" t="str">
        <f t="shared" si="0"/>
        <v>所有する</v>
      </c>
      <c r="C42" s="44"/>
      <c r="D42" s="44"/>
      <c r="E42" s="44"/>
      <c r="F42" s="46"/>
      <c r="G42" s="57">
        <f>IF(P$6=TRUE,VLOOKUP($P41,$O$7:$AD$288,16,FALSE),IF(S$6=TRUE,VLOOKUP($P41,$R$7:$AD$288,13,FALSE),IF(V$6=TRUE,VLOOKUP($P41,$U$7:$AD$288,10,FALSE),VLOOKUP($P41,$X$7:$AD$288,7,FALSE))))</f>
        <v>1</v>
      </c>
      <c r="H42" s="45" t="str">
        <f>IF(P$6=TRUE,VLOOKUP($P41+141,$O$7:$AC$288,12,FALSE),IF(S$6=TRUE,VLOOKUP($P41+90,$R$7:$AC$288,9,FALSE),IF(V$6=TRUE,VLOOKUP($P41+63,$U$7:$AC$288,6,FALSE),VLOOKUP($P41+50,$X$7:$AC$288,3,FALSE))))</f>
        <v>所有する</v>
      </c>
      <c r="I42" s="38" t="str">
        <f>IF(P$3=TRUE,"",(IF(P$6=TRUE,VLOOKUP($P41+141,$O$7:$AC$288,13,FALSE),IF(S$6=TRUE,VLOOKUP($P41+90,$R$7:$AC$288,10,FALSE),IF(V$6=TRUE,VLOOKUP($P41+63,$U$7:$AC$288,7,FALSE),VLOOKUP($P41+50,$X$7:$AC$288,4,FALSE))))))</f>
        <v>/hæv/　(/hæz/)</v>
      </c>
      <c r="J42" s="38" t="str">
        <f>IF(P$3=TRUE,"",IF(P$6=TRUE,VLOOKUP($P41+141,$O$7:$AC$288,14,FALSE),IF(S$6=TRUE,VLOOKUP($P41+90,$R$7:$AC$288,11,FALSE),IF(V$6=TRUE,VLOOKUP($P41+63,$U$7:$AC$288,8,FALSE),VLOOKUP($P41+50,$X$7:$AC$288,5,FALSE)))))</f>
        <v>/hæd/</v>
      </c>
      <c r="K42" s="38" t="str">
        <f>IF(P$3=TRUE,"",IF(P$6=TRUE,VLOOKUP($P41+141,$O$7:$AC$288,15,FALSE),IF(S$6=TRUE,VLOOKUP($P41+90,$R$7:$AC$288,12,FALSE),IF(V$6=TRUE,VLOOKUP($P41+63,$U$7:$AC$288,9,FALSE),VLOOKUP($P41+50,$X$7:$AC$288,6,FALSE)))))</f>
        <v>/hæd/</v>
      </c>
      <c r="O42" s="16">
        <f>O41+141</f>
        <v>143</v>
      </c>
      <c r="P42" s="60"/>
      <c r="Q42" s="54"/>
      <c r="R42" s="23">
        <f>R41+90</f>
        <v>100</v>
      </c>
      <c r="S42" s="60"/>
      <c r="T42" s="23"/>
      <c r="U42" s="23">
        <f>U41+63</f>
        <v>101</v>
      </c>
      <c r="V42" s="61"/>
      <c r="X42" s="27">
        <f>X41+50</f>
        <v>98</v>
      </c>
      <c r="Y42" s="62"/>
      <c r="Z42" s="24" t="s">
        <v>126</v>
      </c>
      <c r="AA42" s="26" t="s">
        <v>127</v>
      </c>
      <c r="AB42" s="26" t="s">
        <v>128</v>
      </c>
      <c r="AC42" s="26" t="s">
        <v>128</v>
      </c>
    </row>
    <row r="43" spans="1:30" ht="15.75">
      <c r="A43" s="58">
        <f t="shared" si="2"/>
        <v>82</v>
      </c>
      <c r="B43" s="39">
        <f t="shared" si="0"/>
        <v>0</v>
      </c>
      <c r="C43" s="40"/>
      <c r="D43" s="40"/>
      <c r="E43" s="40"/>
      <c r="F43" s="46"/>
      <c r="G43" s="52">
        <f>IF(P$6=TRUE,VLOOKUP($P43,$O$7:$AC$288,2,FALSE),IF(S$6=TRUE,VLOOKUP($P43,$R$7:$AC$288,2,FALSE),IF(V$6=TRUE,VLOOKUP($P43,$U$7:$AC$288,2,FALSE),VLOOKUP($P43,$X$7:$AC$288,2,FALSE))))</f>
        <v>82</v>
      </c>
      <c r="H43" s="42">
        <f>IF(P$6=TRUE,VLOOKUP($P43,$O$7:$AC$288,12,FALSE),IF(S$6=TRUE,VLOOKUP($P43,$R$7:$AC$288,9,FALSE),IF(V$6=TRUE,VLOOKUP($P43,$U$7:$AC$288,6,FALSE),VLOOKUP($P43,$X$7:$AC$288,3,FALSE))))</f>
        <v>0</v>
      </c>
      <c r="I43" s="37" t="str">
        <f>IF(P$6=TRUE,VLOOKUP($P43,$O$7:$AC$288,13,FALSE),IF(S$6=TRUE,VLOOKUP($P43,$R$7:$AC$288,10,FALSE),IF(V$6=TRUE,VLOOKUP($P43,$U$7:$AC$288,7,FALSE),VLOOKUP($P43,$X$7:$AC$288,4,FALSE))))</f>
        <v>teach</v>
      </c>
      <c r="J43" s="37" t="str">
        <f>IF(P$6=TRUE,VLOOKUP($P43,$O$7:$AC$288,14,FALSE),IF(S$6=TRUE,VLOOKUP($P43,$R$7:$AC$288,11,FALSE),IF(V$6=TRUE,VLOOKUP($P43,$U$7:$AC$288,8,FALSE),VLOOKUP($P43,$X$7:$AC$288,5,FALSE))))</f>
        <v>taught</v>
      </c>
      <c r="K43" s="37" t="str">
        <f>IF(P$6=TRUE,VLOOKUP($P43,$O$7:$AC$288,15,FALSE),IF(S$6=TRUE,VLOOKUP($P43,$R$7:$AC$288,12,FALSE),IF(V$6=TRUE,VLOOKUP($P43,$U$7:$AC$288,9,FALSE),VLOOKUP($P43,$X$7:$AC$288,6,FALSE))))</f>
        <v>taught</v>
      </c>
      <c r="N43" s="16">
        <f ca="1">RAND()</f>
        <v>0.017055235355363685</v>
      </c>
      <c r="O43" s="16">
        <f t="shared" si="1"/>
        <v>139</v>
      </c>
      <c r="P43" s="60">
        <v>19</v>
      </c>
      <c r="Q43" s="54">
        <f ca="1">RAND()/AD43</f>
        <v>0.3472874568330611</v>
      </c>
      <c r="R43" s="23">
        <f>RANK(Q43,Q$7:Q$288)</f>
        <v>55</v>
      </c>
      <c r="S43" s="60">
        <v>10</v>
      </c>
      <c r="T43" s="23">
        <f ca="1">RAND()</f>
        <v>0.8503486340218815</v>
      </c>
      <c r="U43" s="23">
        <f>RANK(T43,T$7:T$288)</f>
        <v>9</v>
      </c>
      <c r="V43" s="61">
        <v>8</v>
      </c>
      <c r="W43" s="27">
        <f ca="1">RAND()</f>
        <v>0.6585182433917847</v>
      </c>
      <c r="X43" s="27">
        <f>RANK(W43,W$7:W$288)</f>
        <v>18</v>
      </c>
      <c r="Y43" s="62">
        <v>6</v>
      </c>
      <c r="Z43" s="24" t="s">
        <v>129</v>
      </c>
      <c r="AA43" s="25" t="s">
        <v>130</v>
      </c>
      <c r="AB43" s="25" t="s">
        <v>131</v>
      </c>
      <c r="AC43" s="25" t="s">
        <v>884</v>
      </c>
      <c r="AD43" s="56">
        <v>0.94</v>
      </c>
    </row>
    <row r="44" spans="1:29" ht="13.5">
      <c r="A44" s="59">
        <f t="shared" si="2"/>
        <v>1</v>
      </c>
      <c r="B44" s="43" t="str">
        <f t="shared" si="0"/>
        <v>教える</v>
      </c>
      <c r="C44" s="44"/>
      <c r="D44" s="44"/>
      <c r="E44" s="44"/>
      <c r="F44" s="46"/>
      <c r="G44" s="57">
        <f>IF(P$6=TRUE,VLOOKUP($P43,$O$7:$AD$288,16,FALSE),IF(S$6=TRUE,VLOOKUP($P43,$R$7:$AD$288,13,FALSE),IF(V$6=TRUE,VLOOKUP($P43,$U$7:$AD$288,10,FALSE),VLOOKUP($P43,$X$7:$AD$288,7,FALSE))))</f>
        <v>1</v>
      </c>
      <c r="H44" s="45" t="str">
        <f>IF(P$6=TRUE,VLOOKUP($P43+141,$O$7:$AC$288,12,FALSE),IF(S$6=TRUE,VLOOKUP($P43+90,$R$7:$AC$288,9,FALSE),IF(V$6=TRUE,VLOOKUP($P43+63,$U$7:$AC$288,6,FALSE),VLOOKUP($P43+50,$X$7:$AC$288,3,FALSE))))</f>
        <v>教える</v>
      </c>
      <c r="I44" s="38" t="str">
        <f>IF(P$3=TRUE,"",(IF(P$6=TRUE,VLOOKUP($P43+141,$O$7:$AC$288,13,FALSE),IF(S$6=TRUE,VLOOKUP($P43+90,$R$7:$AC$288,10,FALSE),IF(V$6=TRUE,VLOOKUP($P43+63,$U$7:$AC$288,7,FALSE),VLOOKUP($P43+50,$X$7:$AC$288,4,FALSE))))))</f>
        <v>/tiːtʃ/</v>
      </c>
      <c r="J44" s="38" t="str">
        <f>IF(P$3=TRUE,"",IF(P$6=TRUE,VLOOKUP($P43+141,$O$7:$AC$288,14,FALSE),IF(S$6=TRUE,VLOOKUP($P43+90,$R$7:$AC$288,11,FALSE),IF(V$6=TRUE,VLOOKUP($P43+63,$U$7:$AC$288,8,FALSE),VLOOKUP($P43+50,$X$7:$AC$288,5,FALSE)))))</f>
        <v>/tɔːt/</v>
      </c>
      <c r="K44" s="38" t="str">
        <f>IF(P$3=TRUE,"",IF(P$6=TRUE,VLOOKUP($P43+141,$O$7:$AC$288,15,FALSE),IF(S$6=TRUE,VLOOKUP($P43+90,$R$7:$AC$288,12,FALSE),IF(V$6=TRUE,VLOOKUP($P43+63,$U$7:$AC$288,9,FALSE),VLOOKUP($P43+50,$X$7:$AC$288,6,FALSE)))))</f>
        <v>/tɔːt/</v>
      </c>
      <c r="O44" s="16">
        <f>O43+141</f>
        <v>280</v>
      </c>
      <c r="P44" s="60"/>
      <c r="Q44" s="54"/>
      <c r="R44" s="23">
        <f>R43+90</f>
        <v>145</v>
      </c>
      <c r="S44" s="60"/>
      <c r="T44" s="23"/>
      <c r="U44" s="23">
        <f>U43+63</f>
        <v>72</v>
      </c>
      <c r="V44" s="61"/>
      <c r="X44" s="27">
        <f>X43+50</f>
        <v>68</v>
      </c>
      <c r="Y44" s="62"/>
      <c r="Z44" s="24" t="s">
        <v>132</v>
      </c>
      <c r="AA44" s="26" t="s">
        <v>133</v>
      </c>
      <c r="AB44" s="26" t="s">
        <v>134</v>
      </c>
      <c r="AC44" s="26" t="s">
        <v>134</v>
      </c>
    </row>
    <row r="45" spans="1:30" ht="15.75">
      <c r="A45" s="58">
        <f t="shared" si="2"/>
        <v>29</v>
      </c>
      <c r="B45" s="39" t="str">
        <f t="shared" si="0"/>
        <v>凍る</v>
      </c>
      <c r="C45" s="40"/>
      <c r="D45" s="40"/>
      <c r="E45" s="40"/>
      <c r="F45" s="46"/>
      <c r="G45" s="52">
        <f>IF(P$6=TRUE,VLOOKUP($P45,$O$7:$AC$288,2,FALSE),IF(S$6=TRUE,VLOOKUP($P45,$R$7:$AC$288,2,FALSE),IF(V$6=TRUE,VLOOKUP($P45,$U$7:$AC$288,2,FALSE),VLOOKUP($P45,$X$7:$AC$288,2,FALSE))))</f>
        <v>29</v>
      </c>
      <c r="H45" s="42" t="str">
        <f>IF(P$6=TRUE,VLOOKUP($P45,$O$7:$AC$288,12,FALSE),IF(S$6=TRUE,VLOOKUP($P45,$R$7:$AC$288,9,FALSE),IF(V$6=TRUE,VLOOKUP($P45,$U$7:$AC$288,6,FALSE),VLOOKUP($P45,$X$7:$AC$288,3,FALSE))))</f>
        <v>凍る</v>
      </c>
      <c r="I45" s="37" t="str">
        <f>IF(P$6=TRUE,VLOOKUP($P45,$O$7:$AC$288,13,FALSE),IF(S$6=TRUE,VLOOKUP($P45,$R$7:$AC$288,10,FALSE),IF(V$6=TRUE,VLOOKUP($P45,$U$7:$AC$288,7,FALSE),VLOOKUP($P45,$X$7:$AC$288,4,FALSE))))</f>
        <v>freeze</v>
      </c>
      <c r="J45" s="37" t="str">
        <f>IF(P$6=TRUE,VLOOKUP($P45,$O$7:$AC$288,14,FALSE),IF(S$6=TRUE,VLOOKUP($P45,$R$7:$AC$288,11,FALSE),IF(V$6=TRUE,VLOOKUP($P45,$U$7:$AC$288,8,FALSE),VLOOKUP($P45,$X$7:$AC$288,5,FALSE))))</f>
        <v>froze</v>
      </c>
      <c r="K45" s="37" t="str">
        <f>IF(P$6=TRUE,VLOOKUP($P45,$O$7:$AC$288,15,FALSE),IF(S$6=TRUE,VLOOKUP($P45,$R$7:$AC$288,12,FALSE),IF(V$6=TRUE,VLOOKUP($P45,$U$7:$AC$288,9,FALSE),VLOOKUP($P45,$X$7:$AC$288,6,FALSE))))</f>
        <v>frozen</v>
      </c>
      <c r="N45" s="16">
        <f ca="1">RAND()</f>
        <v>0.7107934250267489</v>
      </c>
      <c r="O45" s="16">
        <f t="shared" si="1"/>
        <v>45</v>
      </c>
      <c r="P45" s="60">
        <v>20</v>
      </c>
      <c r="Q45" s="54">
        <f ca="1">RAND()/AD45</f>
        <v>0.27883374404366745</v>
      </c>
      <c r="R45" s="23">
        <f>RANK(Q45,Q$7:Q$288)</f>
        <v>68</v>
      </c>
      <c r="S45" s="60">
        <v>11</v>
      </c>
      <c r="T45" s="23"/>
      <c r="V45" s="61"/>
      <c r="Y45" s="27"/>
      <c r="Z45" s="24" t="s">
        <v>135</v>
      </c>
      <c r="AA45" s="25" t="s">
        <v>136</v>
      </c>
      <c r="AB45" s="25" t="s">
        <v>136</v>
      </c>
      <c r="AC45" s="25" t="s">
        <v>136</v>
      </c>
      <c r="AD45" s="56">
        <v>1</v>
      </c>
    </row>
    <row r="46" spans="1:29" ht="13.5">
      <c r="A46" s="59">
        <f t="shared" si="2"/>
        <v>1</v>
      </c>
      <c r="B46" s="43" t="str">
        <f t="shared" si="0"/>
        <v>凍らせる</v>
      </c>
      <c r="C46" s="44"/>
      <c r="D46" s="44"/>
      <c r="E46" s="44"/>
      <c r="F46" s="46"/>
      <c r="G46" s="57">
        <f>IF(P$6=TRUE,VLOOKUP($P45,$O$7:$AD$288,16,FALSE),IF(S$6=TRUE,VLOOKUP($P45,$R$7:$AD$288,13,FALSE),IF(V$6=TRUE,VLOOKUP($P45,$U$7:$AD$288,10,FALSE),VLOOKUP($P45,$X$7:$AD$288,7,FALSE))))</f>
        <v>1</v>
      </c>
      <c r="H46" s="45" t="str">
        <f>IF(P$6=TRUE,VLOOKUP($P45+141,$O$7:$AC$288,12,FALSE),IF(S$6=TRUE,VLOOKUP($P45+90,$R$7:$AC$288,9,FALSE),IF(V$6=TRUE,VLOOKUP($P45+63,$U$7:$AC$288,6,FALSE),VLOOKUP($P45+50,$X$7:$AC$288,3,FALSE))))</f>
        <v>凍らせる</v>
      </c>
      <c r="I46" s="38" t="str">
        <f>IF(P$3=TRUE,"",(IF(P$6=TRUE,VLOOKUP($P45+141,$O$7:$AC$288,13,FALSE),IF(S$6=TRUE,VLOOKUP($P45+90,$R$7:$AC$288,10,FALSE),IF(V$6=TRUE,VLOOKUP($P45+63,$U$7:$AC$288,7,FALSE),VLOOKUP($P45+50,$X$7:$AC$288,4,FALSE))))))</f>
        <v>/friːz/</v>
      </c>
      <c r="J46" s="38" t="str">
        <f>IF(P$3=TRUE,"",IF(P$6=TRUE,VLOOKUP($P45+141,$O$7:$AC$288,14,FALSE),IF(S$6=TRUE,VLOOKUP($P45+90,$R$7:$AC$288,11,FALSE),IF(V$6=TRUE,VLOOKUP($P45+63,$U$7:$AC$288,8,FALSE),VLOOKUP($P45+50,$X$7:$AC$288,5,FALSE)))))</f>
        <v>/frouz/</v>
      </c>
      <c r="K46" s="38" t="str">
        <f>IF(P$3=TRUE,"",IF(P$6=TRUE,VLOOKUP($P45+141,$O$7:$AC$288,15,FALSE),IF(S$6=TRUE,VLOOKUP($P45+90,$R$7:$AC$288,12,FALSE),IF(V$6=TRUE,VLOOKUP($P45+63,$U$7:$AC$288,9,FALSE),VLOOKUP($P45+50,$X$7:$AC$288,6,FALSE)))))</f>
        <v>/fróuz(ə)n/</v>
      </c>
      <c r="O46" s="16">
        <f>O45+141</f>
        <v>186</v>
      </c>
      <c r="P46" s="60"/>
      <c r="Q46" s="54"/>
      <c r="R46" s="23">
        <f>R45+90</f>
        <v>158</v>
      </c>
      <c r="S46" s="60"/>
      <c r="T46" s="23"/>
      <c r="V46" s="61"/>
      <c r="Y46" s="27"/>
      <c r="Z46" s="24" t="s">
        <v>137</v>
      </c>
      <c r="AA46" s="26" t="s">
        <v>138</v>
      </c>
      <c r="AB46" s="26" t="s">
        <v>138</v>
      </c>
      <c r="AC46" s="26" t="s">
        <v>138</v>
      </c>
    </row>
    <row r="47" spans="1:30" ht="15.75">
      <c r="A47" s="58">
        <f>G47</f>
        <v>86</v>
      </c>
      <c r="B47" s="39">
        <f>H47</f>
        <v>0</v>
      </c>
      <c r="C47" s="40"/>
      <c r="D47" s="40"/>
      <c r="E47" s="40"/>
      <c r="F47" s="46"/>
      <c r="G47" s="52">
        <f>IF(P$6=TRUE,VLOOKUP($P47,$O$7:$AC$288,2,FALSE),IF(S$6=TRUE,VLOOKUP($P47,$R$7:$AC$288,2,FALSE),IF(V$6=TRUE,VLOOKUP($P47,$U$7:$AC$288,2,FALSE),VLOOKUP($P47,$X$7:$AC$288,2,FALSE))))</f>
        <v>86</v>
      </c>
      <c r="H47" s="42">
        <f>IF(P$6=TRUE,VLOOKUP($P47,$O$7:$AC$288,12,FALSE),IF(S$6=TRUE,VLOOKUP($P47,$R$7:$AC$288,9,FALSE),IF(V$6=TRUE,VLOOKUP($P47,$U$7:$AC$288,6,FALSE),VLOOKUP($P47,$X$7:$AC$288,3,FALSE))))</f>
        <v>0</v>
      </c>
      <c r="I47" s="37" t="str">
        <f>IF(P$6=TRUE,VLOOKUP($P47,$O$7:$AC$288,13,FALSE),IF(S$6=TRUE,VLOOKUP($P47,$R$7:$AC$288,10,FALSE),IF(V$6=TRUE,VLOOKUP($P47,$U$7:$AC$288,7,FALSE),VLOOKUP($P47,$X$7:$AC$288,4,FALSE))))</f>
        <v>understand</v>
      </c>
      <c r="J47" s="37" t="str">
        <f>IF(P$6=TRUE,VLOOKUP($P47,$O$7:$AC$288,14,FALSE),IF(S$6=TRUE,VLOOKUP($P47,$R$7:$AC$288,11,FALSE),IF(V$6=TRUE,VLOOKUP($P47,$U$7:$AC$288,8,FALSE),VLOOKUP($P47,$X$7:$AC$288,5,FALSE))))</f>
        <v>understood</v>
      </c>
      <c r="K47" s="37" t="str">
        <f>IF(P$6=TRUE,VLOOKUP($P47,$O$7:$AC$288,15,FALSE),IF(S$6=TRUE,VLOOKUP($P47,$R$7:$AC$288,12,FALSE),IF(V$6=TRUE,VLOOKUP($P47,$U$7:$AC$288,9,FALSE),VLOOKUP($P47,$X$7:$AC$288,6,FALSE))))</f>
        <v>understood</v>
      </c>
      <c r="N47" s="16">
        <f ca="1">RAND()</f>
        <v>0.9135541877010951</v>
      </c>
      <c r="O47" s="16">
        <f t="shared" si="1"/>
        <v>15</v>
      </c>
      <c r="P47" s="60">
        <v>21</v>
      </c>
      <c r="Q47" s="54">
        <f ca="1">RAND()/AD47</f>
        <v>0.768105123925369</v>
      </c>
      <c r="R47" s="23">
        <f>RANK(Q47,Q$7:Q$288)</f>
        <v>24</v>
      </c>
      <c r="S47" s="60">
        <v>12</v>
      </c>
      <c r="T47" s="23">
        <f ca="1">RAND()</f>
        <v>0.4852617288986458</v>
      </c>
      <c r="U47" s="23">
        <f>RANK(T47,T$7:T$288)</f>
        <v>35</v>
      </c>
      <c r="V47" s="61">
        <v>9</v>
      </c>
      <c r="W47" s="27">
        <f ca="1">RAND()</f>
        <v>0.5189953507171792</v>
      </c>
      <c r="X47" s="27">
        <f>RANK(W47,W$7:W$288)</f>
        <v>22</v>
      </c>
      <c r="Y47" s="62">
        <v>7</v>
      </c>
      <c r="Z47" s="24"/>
      <c r="AA47" s="25" t="s">
        <v>139</v>
      </c>
      <c r="AB47" s="25" t="s">
        <v>140</v>
      </c>
      <c r="AC47" s="25" t="s">
        <v>140</v>
      </c>
      <c r="AD47" s="56">
        <v>0.83</v>
      </c>
    </row>
    <row r="48" spans="1:29" ht="13.5">
      <c r="A48" s="59">
        <f>G48</f>
        <v>1</v>
      </c>
      <c r="B48" s="43" t="str">
        <f>H48</f>
        <v>理解する</v>
      </c>
      <c r="C48" s="44"/>
      <c r="D48" s="44"/>
      <c r="E48" s="44"/>
      <c r="F48" s="46"/>
      <c r="G48" s="57">
        <f>IF(P$6=TRUE,VLOOKUP($P47,$O$7:$AD$288,16,FALSE),IF(S$6=TRUE,VLOOKUP($P47,$R$7:$AD$288,13,FALSE),IF(V$6=TRUE,VLOOKUP($P47,$U$7:$AD$288,10,FALSE),VLOOKUP($P47,$X$7:$AD$288,7,FALSE))))</f>
        <v>1</v>
      </c>
      <c r="H48" s="45" t="str">
        <f>IF(P$6=TRUE,VLOOKUP($P47+141,$O$7:$AC$288,12,FALSE),IF(S$6=TRUE,VLOOKUP($P47+90,$R$7:$AC$288,9,FALSE),IF(V$6=TRUE,VLOOKUP($P47+63,$U$7:$AC$288,6,FALSE),VLOOKUP($P47+50,$X$7:$AC$288,3,FALSE))))</f>
        <v>理解する</v>
      </c>
      <c r="I48" s="38" t="str">
        <f>IF(P$3=TRUE,"",(IF(P$6=TRUE,VLOOKUP($P47+141,$O$7:$AC$288,13,FALSE),IF(S$6=TRUE,VLOOKUP($P47+90,$R$7:$AC$288,10,FALSE),IF(V$6=TRUE,VLOOKUP($P47+63,$U$7:$AC$288,7,FALSE),VLOOKUP($P47+50,$X$7:$AC$288,4,FALSE))))))</f>
        <v>/ʌ̀ndərstǽnd/</v>
      </c>
      <c r="J48" s="38" t="str">
        <f>IF(P$3=TRUE,"",IF(P$6=TRUE,VLOOKUP($P47+141,$O$7:$AC$288,14,FALSE),IF(S$6=TRUE,VLOOKUP($P47+90,$R$7:$AC$288,11,FALSE),IF(V$6=TRUE,VLOOKUP($P47+63,$U$7:$AC$288,8,FALSE),VLOOKUP($P47+50,$X$7:$AC$288,5,FALSE)))))</f>
        <v>/ʌ̀ndərstúd/</v>
      </c>
      <c r="K48" s="38" t="str">
        <f>IF(P$3=TRUE,"",IF(P$6=TRUE,VLOOKUP($P47+141,$O$7:$AC$288,15,FALSE),IF(S$6=TRUE,VLOOKUP($P47+90,$R$7:$AC$288,12,FALSE),IF(V$6=TRUE,VLOOKUP($P47+63,$U$7:$AC$288,9,FALSE),VLOOKUP($P47+50,$X$7:$AC$288,6,FALSE)))))</f>
        <v>/ʌ̀ndərstúd/</v>
      </c>
      <c r="O48" s="16">
        <f>O47+141</f>
        <v>156</v>
      </c>
      <c r="P48" s="60"/>
      <c r="Q48" s="54"/>
      <c r="R48" s="23">
        <f>R47+90</f>
        <v>114</v>
      </c>
      <c r="S48" s="60"/>
      <c r="T48" s="23"/>
      <c r="U48" s="23">
        <f>U47+63</f>
        <v>98</v>
      </c>
      <c r="V48" s="61"/>
      <c r="X48" s="27">
        <f>X47+50</f>
        <v>72</v>
      </c>
      <c r="Y48" s="62"/>
      <c r="Z48" s="24" t="s">
        <v>141</v>
      </c>
      <c r="AA48" s="26" t="s">
        <v>142</v>
      </c>
      <c r="AB48" s="26" t="s">
        <v>143</v>
      </c>
      <c r="AC48" s="26" t="s">
        <v>143</v>
      </c>
    </row>
    <row r="49" spans="1:30" ht="15.75" customHeight="1">
      <c r="A49" s="58">
        <f aca="true" t="shared" si="3" ref="A49:A112">G49</f>
        <v>35</v>
      </c>
      <c r="B49" s="39" t="str">
        <f aca="true" t="shared" si="4" ref="B49:B112">H49</f>
        <v>聞く</v>
      </c>
      <c r="C49" s="40"/>
      <c r="D49" s="40"/>
      <c r="E49" s="40"/>
      <c r="F49" s="46"/>
      <c r="G49" s="52">
        <f>IF(P$6=TRUE,VLOOKUP($P49,$O$7:$AC$288,2,FALSE),IF(S$6=TRUE,VLOOKUP($P49,$R$7:$AC$288,2,FALSE),IF(V$6=TRUE,VLOOKUP($P49,$U$7:$AC$288,2,FALSE),VLOOKUP($P49,$X$7:$AC$288,2,FALSE))))</f>
        <v>35</v>
      </c>
      <c r="H49" s="42" t="str">
        <f>IF(P$6=TRUE,VLOOKUP($P49,$O$7:$AC$288,12,FALSE),IF(S$6=TRUE,VLOOKUP($P49,$R$7:$AC$288,9,FALSE),IF(V$6=TRUE,VLOOKUP($P49,$U$7:$AC$288,6,FALSE),VLOOKUP($P49,$X$7:$AC$288,3,FALSE))))</f>
        <v>聞く</v>
      </c>
      <c r="I49" s="37" t="str">
        <f>IF(P$6=TRUE,VLOOKUP($P49,$O$7:$AC$288,13,FALSE),IF(S$6=TRUE,VLOOKUP($P49,$R$7:$AC$288,10,FALSE),IF(V$6=TRUE,VLOOKUP($P49,$U$7:$AC$288,7,FALSE),VLOOKUP($P49,$X$7:$AC$288,4,FALSE))))</f>
        <v>hear</v>
      </c>
      <c r="J49" s="37" t="str">
        <f>IF(P$6=TRUE,VLOOKUP($P49,$O$7:$AC$288,14,FALSE),IF(S$6=TRUE,VLOOKUP($P49,$R$7:$AC$288,11,FALSE),IF(V$6=TRUE,VLOOKUP($P49,$U$7:$AC$288,8,FALSE),VLOOKUP($P49,$X$7:$AC$288,5,FALSE))))</f>
        <v>heard</v>
      </c>
      <c r="K49" s="37" t="str">
        <f>IF(P$6=TRUE,VLOOKUP($P49,$O$7:$AC$288,15,FALSE),IF(S$6=TRUE,VLOOKUP($P49,$R$7:$AC$288,12,FALSE),IF(V$6=TRUE,VLOOKUP($P49,$U$7:$AC$288,9,FALSE),VLOOKUP($P49,$X$7:$AC$288,6,FALSE))))</f>
        <v>heard</v>
      </c>
      <c r="N49" s="16">
        <f ca="1">RAND()</f>
        <v>0.22700441245486314</v>
      </c>
      <c r="O49" s="16">
        <f t="shared" si="1"/>
        <v>113</v>
      </c>
      <c r="P49" s="60">
        <v>22</v>
      </c>
      <c r="Q49" s="54"/>
      <c r="R49" s="23"/>
      <c r="S49" s="23"/>
      <c r="T49" s="23"/>
      <c r="V49" s="61"/>
      <c r="Y49" s="27"/>
      <c r="Z49" s="24" t="s">
        <v>144</v>
      </c>
      <c r="AA49" s="25" t="s">
        <v>145</v>
      </c>
      <c r="AB49" s="25" t="s">
        <v>145</v>
      </c>
      <c r="AC49" s="25" t="s">
        <v>145</v>
      </c>
      <c r="AD49" s="56">
        <v>0.75</v>
      </c>
    </row>
    <row r="50" spans="1:29" ht="13.5" customHeight="1">
      <c r="A50" s="59">
        <f t="shared" si="3"/>
        <v>1</v>
      </c>
      <c r="B50" s="43" t="str">
        <f t="shared" si="4"/>
        <v>聞こえる</v>
      </c>
      <c r="C50" s="44"/>
      <c r="D50" s="44"/>
      <c r="E50" s="44"/>
      <c r="F50" s="46"/>
      <c r="G50" s="57">
        <f>IF(P$6=TRUE,VLOOKUP($P49,$O$7:$AD$288,16,FALSE),IF(S$6=TRUE,VLOOKUP($P49,$R$7:$AD$288,13,FALSE),IF(V$6=TRUE,VLOOKUP($P49,$U$7:$AD$288,10,FALSE),VLOOKUP($P49,$X$7:$AD$288,7,FALSE))))</f>
        <v>1</v>
      </c>
      <c r="H50" s="45" t="str">
        <f>IF(P$6=TRUE,VLOOKUP($P49+141,$O$7:$AC$288,12,FALSE),IF(S$6=TRUE,VLOOKUP($P49+90,$R$7:$AC$288,9,FALSE),IF(V$6=TRUE,VLOOKUP($P49+63,$U$7:$AC$288,6,FALSE),VLOOKUP($P49+50,$X$7:$AC$288,3,FALSE))))</f>
        <v>聞こえる</v>
      </c>
      <c r="I50" s="38" t="str">
        <f>IF(P$3=TRUE,"",(IF(P$6=TRUE,VLOOKUP($P49+141,$O$7:$AC$288,13,FALSE),IF(S$6=TRUE,VLOOKUP($P49+90,$R$7:$AC$288,10,FALSE),IF(V$6=TRUE,VLOOKUP($P49+63,$U$7:$AC$288,7,FALSE),VLOOKUP($P49+50,$X$7:$AC$288,4,FALSE))))))</f>
        <v>/hɪər/</v>
      </c>
      <c r="J50" s="38" t="str">
        <f>IF(P$3=TRUE,"",IF(P$6=TRUE,VLOOKUP($P49+141,$O$7:$AC$288,14,FALSE),IF(S$6=TRUE,VLOOKUP($P49+90,$R$7:$AC$288,11,FALSE),IF(V$6=TRUE,VLOOKUP($P49+63,$U$7:$AC$288,8,FALSE),VLOOKUP($P49+50,$X$7:$AC$288,5,FALSE)))))</f>
        <v>/həːrd/</v>
      </c>
      <c r="K50" s="38" t="str">
        <f>IF(P$3=TRUE,"",IF(P$6=TRUE,VLOOKUP($P49+141,$O$7:$AC$288,15,FALSE),IF(S$6=TRUE,VLOOKUP($P49+90,$R$7:$AC$288,12,FALSE),IF(V$6=TRUE,VLOOKUP($P49+63,$U$7:$AC$288,9,FALSE),VLOOKUP($P49+50,$X$7:$AC$288,6,FALSE)))))</f>
        <v>/həːrd/</v>
      </c>
      <c r="O50" s="16">
        <f>O49+141</f>
        <v>254</v>
      </c>
      <c r="P50" s="60"/>
      <c r="Q50" s="54"/>
      <c r="R50" s="23"/>
      <c r="S50" s="23"/>
      <c r="T50" s="23"/>
      <c r="V50" s="61"/>
      <c r="Y50" s="27"/>
      <c r="Z50" s="24" t="s">
        <v>146</v>
      </c>
      <c r="AA50" s="26" t="s">
        <v>147</v>
      </c>
      <c r="AB50" s="26" t="s">
        <v>147</v>
      </c>
      <c r="AC50" s="26" t="s">
        <v>147</v>
      </c>
    </row>
    <row r="51" spans="1:30" ht="15.75">
      <c r="A51" s="58">
        <f t="shared" si="3"/>
        <v>67</v>
      </c>
      <c r="B51" s="39" t="str">
        <f t="shared" si="4"/>
        <v>撃つ</v>
      </c>
      <c r="C51" s="40"/>
      <c r="D51" s="40"/>
      <c r="E51" s="40"/>
      <c r="F51" s="46"/>
      <c r="G51" s="52">
        <f>IF(P$6=TRUE,VLOOKUP($P51,$O$7:$AC$288,2,FALSE),IF(S$6=TRUE,VLOOKUP($P51,$R$7:$AC$288,2,FALSE),IF(V$6=TRUE,VLOOKUP($P51,$U$7:$AC$288,2,FALSE),VLOOKUP($P51,$X$7:$AC$288,2,FALSE))))</f>
        <v>67</v>
      </c>
      <c r="H51" s="42" t="str">
        <f>IF(P$6=TRUE,VLOOKUP($P51,$O$7:$AC$288,12,FALSE),IF(S$6=TRUE,VLOOKUP($P51,$R$7:$AC$288,9,FALSE),IF(V$6=TRUE,VLOOKUP($P51,$U$7:$AC$288,6,FALSE),VLOOKUP($P51,$X$7:$AC$288,3,FALSE))))</f>
        <v>撃つ</v>
      </c>
      <c r="I51" s="37" t="str">
        <f>IF(P$6=TRUE,VLOOKUP($P51,$O$7:$AC$288,13,FALSE),IF(S$6=TRUE,VLOOKUP($P51,$R$7:$AC$288,10,FALSE),IF(V$6=TRUE,VLOOKUP($P51,$U$7:$AC$288,7,FALSE),VLOOKUP($P51,$X$7:$AC$288,4,FALSE))))</f>
        <v>shoot</v>
      </c>
      <c r="J51" s="37" t="str">
        <f>IF(P$6=TRUE,VLOOKUP($P51,$O$7:$AC$288,14,FALSE),IF(S$6=TRUE,VLOOKUP($P51,$R$7:$AC$288,11,FALSE),IF(V$6=TRUE,VLOOKUP($P51,$U$7:$AC$288,8,FALSE),VLOOKUP($P51,$X$7:$AC$288,5,FALSE))))</f>
        <v>shot</v>
      </c>
      <c r="K51" s="37" t="str">
        <f>IF(P$6=TRUE,VLOOKUP($P51,$O$7:$AC$288,15,FALSE),IF(S$6=TRUE,VLOOKUP($P51,$R$7:$AC$288,12,FALSE),IF(V$6=TRUE,VLOOKUP($P51,$U$7:$AC$288,9,FALSE),VLOOKUP($P51,$X$7:$AC$288,6,FALSE))))</f>
        <v>shot</v>
      </c>
      <c r="N51" s="16">
        <f ca="1">RAND()</f>
        <v>0.6216617192108578</v>
      </c>
      <c r="O51" s="16">
        <f t="shared" si="1"/>
        <v>55</v>
      </c>
      <c r="P51" s="60">
        <v>23</v>
      </c>
      <c r="Q51" s="54">
        <f ca="1">RAND()/AD51</f>
        <v>0.8522728348144056</v>
      </c>
      <c r="R51" s="23">
        <f>RANK(Q51,Q$7:Q$288)</f>
        <v>16</v>
      </c>
      <c r="S51" s="60">
        <v>13</v>
      </c>
      <c r="T51" s="23">
        <f ca="1">RAND()</f>
        <v>0.9667665136006738</v>
      </c>
      <c r="U51" s="23">
        <f>RANK(T51,T$7:T$288)</f>
        <v>1</v>
      </c>
      <c r="V51" s="61">
        <v>10</v>
      </c>
      <c r="W51" s="27">
        <f ca="1">RAND()</f>
        <v>0.26466639341664155</v>
      </c>
      <c r="X51" s="27">
        <f>RANK(W51,W$7:W$288)</f>
        <v>38</v>
      </c>
      <c r="Y51" s="62">
        <v>8</v>
      </c>
      <c r="Z51" s="24" t="s">
        <v>148</v>
      </c>
      <c r="AA51" s="25" t="s">
        <v>149</v>
      </c>
      <c r="AB51" s="25" t="s">
        <v>150</v>
      </c>
      <c r="AC51" s="25" t="s">
        <v>150</v>
      </c>
      <c r="AD51" s="56">
        <v>0.43</v>
      </c>
    </row>
    <row r="52" spans="1:29" ht="13.5">
      <c r="A52" s="59">
        <f t="shared" si="3"/>
        <v>1</v>
      </c>
      <c r="B52" s="43" t="str">
        <f t="shared" si="4"/>
        <v>射る</v>
      </c>
      <c r="C52" s="44"/>
      <c r="D52" s="44"/>
      <c r="E52" s="44"/>
      <c r="F52" s="46"/>
      <c r="G52" s="57">
        <f>IF(P$6=TRUE,VLOOKUP($P51,$O$7:$AD$288,16,FALSE),IF(S$6=TRUE,VLOOKUP($P51,$R$7:$AD$288,13,FALSE),IF(V$6=TRUE,VLOOKUP($P51,$U$7:$AD$288,10,FALSE),VLOOKUP($P51,$X$7:$AD$288,7,FALSE))))</f>
        <v>1</v>
      </c>
      <c r="H52" s="45" t="str">
        <f>IF(P$6=TRUE,VLOOKUP($P51+141,$O$7:$AC$288,12,FALSE),IF(S$6=TRUE,VLOOKUP($P51+90,$R$7:$AC$288,9,FALSE),IF(V$6=TRUE,VLOOKUP($P51+63,$U$7:$AC$288,6,FALSE),VLOOKUP($P51+50,$X$7:$AC$288,3,FALSE))))</f>
        <v>射る</v>
      </c>
      <c r="I52" s="38" t="str">
        <f>IF(P$3=TRUE,"",(IF(P$6=TRUE,VLOOKUP($P51+141,$O$7:$AC$288,13,FALSE),IF(S$6=TRUE,VLOOKUP($P51+90,$R$7:$AC$288,10,FALSE),IF(V$6=TRUE,VLOOKUP($P51+63,$U$7:$AC$288,7,FALSE),VLOOKUP($P51+50,$X$7:$AC$288,4,FALSE))))))</f>
        <v>/ʃuːt/</v>
      </c>
      <c r="J52" s="38" t="str">
        <f>IF(P$3=TRUE,"",IF(P$6=TRUE,VLOOKUP($P51+141,$O$7:$AC$288,14,FALSE),IF(S$6=TRUE,VLOOKUP($P51+90,$R$7:$AC$288,11,FALSE),IF(V$6=TRUE,VLOOKUP($P51+63,$U$7:$AC$288,8,FALSE),VLOOKUP($P51+50,$X$7:$AC$288,5,FALSE)))))</f>
        <v>/ʃɑt|ʃɔt/</v>
      </c>
      <c r="K52" s="38" t="str">
        <f>IF(P$3=TRUE,"",IF(P$6=TRUE,VLOOKUP($P51+141,$O$7:$AC$288,15,FALSE),IF(S$6=TRUE,VLOOKUP($P51+90,$R$7:$AC$288,12,FALSE),IF(V$6=TRUE,VLOOKUP($P51+63,$U$7:$AC$288,9,FALSE),VLOOKUP($P51+50,$X$7:$AC$288,6,FALSE)))))</f>
        <v>/ʃɑt|ʃɔt/</v>
      </c>
      <c r="M52" s="30"/>
      <c r="O52" s="16">
        <f>O51+141</f>
        <v>196</v>
      </c>
      <c r="P52" s="60"/>
      <c r="Q52" s="54"/>
      <c r="R52" s="23">
        <f>R51+90</f>
        <v>106</v>
      </c>
      <c r="S52" s="60"/>
      <c r="T52" s="23"/>
      <c r="U52" s="23">
        <f>U51+63</f>
        <v>64</v>
      </c>
      <c r="V52" s="61"/>
      <c r="X52" s="27">
        <f>X51+50</f>
        <v>88</v>
      </c>
      <c r="Y52" s="62"/>
      <c r="Z52" s="24" t="s">
        <v>151</v>
      </c>
      <c r="AA52" s="26" t="s">
        <v>152</v>
      </c>
      <c r="AB52" s="26" t="s">
        <v>153</v>
      </c>
      <c r="AC52" s="26" t="s">
        <v>153</v>
      </c>
    </row>
    <row r="53" spans="1:30" ht="15.75">
      <c r="A53" s="58">
        <f t="shared" si="3"/>
        <v>12</v>
      </c>
      <c r="B53" s="39">
        <f t="shared" si="4"/>
        <v>0</v>
      </c>
      <c r="C53" s="40"/>
      <c r="D53" s="40"/>
      <c r="E53" s="40"/>
      <c r="F53" s="46"/>
      <c r="G53" s="52">
        <f>IF(P$6=TRUE,VLOOKUP($P53,$O$7:$AC$288,2,FALSE),IF(S$6=TRUE,VLOOKUP($P53,$R$7:$AC$288,2,FALSE),IF(V$6=TRUE,VLOOKUP($P53,$U$7:$AC$288,2,FALSE),VLOOKUP($P53,$X$7:$AC$288,2,FALSE))))</f>
        <v>12</v>
      </c>
      <c r="H53" s="42">
        <f>IF(P$6=TRUE,VLOOKUP($P53,$O$7:$AC$288,12,FALSE),IF(S$6=TRUE,VLOOKUP($P53,$R$7:$AC$288,9,FALSE),IF(V$6=TRUE,VLOOKUP($P53,$U$7:$AC$288,6,FALSE),VLOOKUP($P53,$X$7:$AC$288,3,FALSE))))</f>
        <v>0</v>
      </c>
      <c r="I53" s="37" t="str">
        <f>IF(P$6=TRUE,VLOOKUP($P53,$O$7:$AC$288,13,FALSE),IF(S$6=TRUE,VLOOKUP($P53,$R$7:$AC$288,10,FALSE),IF(V$6=TRUE,VLOOKUP($P53,$U$7:$AC$288,7,FALSE),VLOOKUP($P53,$X$7:$AC$288,4,FALSE))))</f>
        <v>buy</v>
      </c>
      <c r="J53" s="37" t="str">
        <f>IF(P$6=TRUE,VLOOKUP($P53,$O$7:$AC$288,14,FALSE),IF(S$6=TRUE,VLOOKUP($P53,$R$7:$AC$288,11,FALSE),IF(V$6=TRUE,VLOOKUP($P53,$U$7:$AC$288,8,FALSE),VLOOKUP($P53,$X$7:$AC$288,5,FALSE))))</f>
        <v>bought</v>
      </c>
      <c r="K53" s="37" t="str">
        <f>IF(P$6=TRUE,VLOOKUP($P53,$O$7:$AC$288,15,FALSE),IF(S$6=TRUE,VLOOKUP($P53,$R$7:$AC$288,12,FALSE),IF(V$6=TRUE,VLOOKUP($P53,$U$7:$AC$288,9,FALSE),VLOOKUP($P53,$X$7:$AC$288,6,FALSE))))</f>
        <v>bought</v>
      </c>
      <c r="N53" s="16">
        <f ca="1">RAND()</f>
        <v>0.5510713698342293</v>
      </c>
      <c r="O53" s="16">
        <f t="shared" si="1"/>
        <v>63</v>
      </c>
      <c r="P53" s="60">
        <v>24</v>
      </c>
      <c r="Q53" s="54">
        <f ca="1">RAND()/AD53</f>
        <v>0.40433043659338075</v>
      </c>
      <c r="R53" s="23">
        <f>RANK(Q53,Q$7:Q$288)</f>
        <v>47</v>
      </c>
      <c r="S53" s="60">
        <v>14</v>
      </c>
      <c r="T53" s="23">
        <f ca="1">RAND()</f>
        <v>0.8252570722172177</v>
      </c>
      <c r="U53" s="23">
        <f>RANK(T53,T$7:T$288)</f>
        <v>13</v>
      </c>
      <c r="V53" s="61">
        <v>11</v>
      </c>
      <c r="W53" s="27">
        <f ca="1">RAND()</f>
        <v>0.4999767448367056</v>
      </c>
      <c r="X53" s="27">
        <f>RANK(W53,W$7:W$288)</f>
        <v>24</v>
      </c>
      <c r="Y53" s="62">
        <v>9</v>
      </c>
      <c r="Z53" s="24" t="s">
        <v>154</v>
      </c>
      <c r="AA53" s="25" t="s">
        <v>155</v>
      </c>
      <c r="AB53" s="25" t="s">
        <v>156</v>
      </c>
      <c r="AC53" s="25" t="s">
        <v>157</v>
      </c>
      <c r="AD53" s="56">
        <v>0.9523809523809523</v>
      </c>
    </row>
    <row r="54" spans="1:29" ht="13.5">
      <c r="A54" s="59">
        <f t="shared" si="3"/>
        <v>0.83</v>
      </c>
      <c r="B54" s="43" t="str">
        <f t="shared" si="4"/>
        <v>買う</v>
      </c>
      <c r="C54" s="44"/>
      <c r="D54" s="44"/>
      <c r="E54" s="44"/>
      <c r="F54" s="46"/>
      <c r="G54" s="57">
        <f>IF(P$6=TRUE,VLOOKUP($P53,$O$7:$AD$288,16,FALSE),IF(S$6=TRUE,VLOOKUP($P53,$R$7:$AD$288,13,FALSE),IF(V$6=TRUE,VLOOKUP($P53,$U$7:$AD$288,10,FALSE),VLOOKUP($P53,$X$7:$AD$288,7,FALSE))))</f>
        <v>0.83</v>
      </c>
      <c r="H54" s="45" t="str">
        <f>IF(P$6=TRUE,VLOOKUP($P53+141,$O$7:$AC$288,12,FALSE),IF(S$6=TRUE,VLOOKUP($P53+90,$R$7:$AC$288,9,FALSE),IF(V$6=TRUE,VLOOKUP($P53+63,$U$7:$AC$288,6,FALSE),VLOOKUP($P53+50,$X$7:$AC$288,3,FALSE))))</f>
        <v>買う</v>
      </c>
      <c r="I54" s="38" t="str">
        <f>IF(P$3=TRUE,"",(IF(P$6=TRUE,VLOOKUP($P53+141,$O$7:$AC$288,13,FALSE),IF(S$6=TRUE,VLOOKUP($P53+90,$R$7:$AC$288,10,FALSE),IF(V$6=TRUE,VLOOKUP($P53+63,$U$7:$AC$288,7,FALSE),VLOOKUP($P53+50,$X$7:$AC$288,4,FALSE))))))</f>
        <v>/baɪ/</v>
      </c>
      <c r="J54" s="38" t="str">
        <f>IF(P$3=TRUE,"",IF(P$6=TRUE,VLOOKUP($P53+141,$O$7:$AC$288,14,FALSE),IF(S$6=TRUE,VLOOKUP($P53+90,$R$7:$AC$288,11,FALSE),IF(V$6=TRUE,VLOOKUP($P53+63,$U$7:$AC$288,8,FALSE),VLOOKUP($P53+50,$X$7:$AC$288,5,FALSE)))))</f>
        <v>/bɔːt/</v>
      </c>
      <c r="K54" s="38" t="str">
        <f>IF(P$3=TRUE,"",IF(P$6=TRUE,VLOOKUP($P53+141,$O$7:$AC$288,15,FALSE),IF(S$6=TRUE,VLOOKUP($P53+90,$R$7:$AC$288,12,FALSE),IF(V$6=TRUE,VLOOKUP($P53+63,$U$7:$AC$288,9,FALSE),VLOOKUP($P53+50,$X$7:$AC$288,6,FALSE)))))</f>
        <v>/bɔːt/</v>
      </c>
      <c r="M54" s="30"/>
      <c r="O54" s="16">
        <f>O53+141</f>
        <v>204</v>
      </c>
      <c r="P54" s="60"/>
      <c r="Q54" s="54"/>
      <c r="R54" s="23">
        <f>R53+90</f>
        <v>137</v>
      </c>
      <c r="S54" s="60"/>
      <c r="T54" s="23"/>
      <c r="U54" s="23">
        <f>U53+63</f>
        <v>76</v>
      </c>
      <c r="V54" s="61"/>
      <c r="X54" s="27">
        <f>X53+50</f>
        <v>74</v>
      </c>
      <c r="Y54" s="62"/>
      <c r="Z54" s="24" t="s">
        <v>158</v>
      </c>
      <c r="AA54" s="26" t="s">
        <v>159</v>
      </c>
      <c r="AB54" s="26" t="s">
        <v>160</v>
      </c>
      <c r="AC54" s="26" t="s">
        <v>161</v>
      </c>
    </row>
    <row r="55" spans="1:30" ht="15.75" customHeight="1">
      <c r="A55" s="58">
        <f t="shared" si="3"/>
        <v>18</v>
      </c>
      <c r="B55" s="39" t="str">
        <f t="shared" si="4"/>
        <v>引く</v>
      </c>
      <c r="C55" s="40"/>
      <c r="D55" s="40"/>
      <c r="E55" s="40"/>
      <c r="F55" s="46"/>
      <c r="G55" s="52">
        <f>IF(P$6=TRUE,VLOOKUP($P55,$O$7:$AC$288,2,FALSE),IF(S$6=TRUE,VLOOKUP($P55,$R$7:$AC$288,2,FALSE),IF(V$6=TRUE,VLOOKUP($P55,$U$7:$AC$288,2,FALSE),VLOOKUP($P55,$X$7:$AC$288,2,FALSE))))</f>
        <v>18</v>
      </c>
      <c r="H55" s="42" t="str">
        <f>IF(P$6=TRUE,VLOOKUP($P55,$O$7:$AC$288,12,FALSE),IF(S$6=TRUE,VLOOKUP($P55,$R$7:$AC$288,9,FALSE),IF(V$6=TRUE,VLOOKUP($P55,$U$7:$AC$288,6,FALSE),VLOOKUP($P55,$X$7:$AC$288,3,FALSE))))</f>
        <v>引く</v>
      </c>
      <c r="I55" s="37" t="str">
        <f>IF(P$6=TRUE,VLOOKUP($P55,$O$7:$AC$288,13,FALSE),IF(S$6=TRUE,VLOOKUP($P55,$R$7:$AC$288,10,FALSE),IF(V$6=TRUE,VLOOKUP($P55,$U$7:$AC$288,7,FALSE),VLOOKUP($P55,$X$7:$AC$288,4,FALSE))))</f>
        <v>draw</v>
      </c>
      <c r="J55" s="37" t="str">
        <f>IF(P$6=TRUE,VLOOKUP($P55,$O$7:$AC$288,14,FALSE),IF(S$6=TRUE,VLOOKUP($P55,$R$7:$AC$288,11,FALSE),IF(V$6=TRUE,VLOOKUP($P55,$U$7:$AC$288,8,FALSE),VLOOKUP($P55,$X$7:$AC$288,5,FALSE))))</f>
        <v>drew</v>
      </c>
      <c r="K55" s="37" t="str">
        <f>IF(P$6=TRUE,VLOOKUP($P55,$O$7:$AC$288,15,FALSE),IF(S$6=TRUE,VLOOKUP($P55,$R$7:$AC$288,12,FALSE),IF(V$6=TRUE,VLOOKUP($P55,$U$7:$AC$288,9,FALSE),VLOOKUP($P55,$X$7:$AC$288,6,FALSE))))</f>
        <v>drawn</v>
      </c>
      <c r="M55" s="30"/>
      <c r="N55" s="16">
        <f ca="1">RAND()</f>
        <v>0.2832501419662483</v>
      </c>
      <c r="O55" s="16">
        <f t="shared" si="1"/>
        <v>104</v>
      </c>
      <c r="P55" s="60">
        <v>25</v>
      </c>
      <c r="Q55" s="54"/>
      <c r="R55" s="23"/>
      <c r="S55" s="23"/>
      <c r="T55" s="23"/>
      <c r="V55" s="61"/>
      <c r="Y55" s="27"/>
      <c r="Z55" s="24" t="s">
        <v>162</v>
      </c>
      <c r="AA55" s="25" t="s">
        <v>163</v>
      </c>
      <c r="AB55" s="25" t="s">
        <v>164</v>
      </c>
      <c r="AC55" s="25" t="s">
        <v>164</v>
      </c>
      <c r="AD55" s="56">
        <v>1</v>
      </c>
    </row>
    <row r="56" spans="1:29" ht="13.5" customHeight="1">
      <c r="A56" s="59">
        <f t="shared" si="3"/>
        <v>0.9682539682539683</v>
      </c>
      <c r="B56" s="43" t="str">
        <f t="shared" si="4"/>
        <v>描く</v>
      </c>
      <c r="C56" s="44"/>
      <c r="D56" s="44"/>
      <c r="E56" s="44"/>
      <c r="F56" s="46"/>
      <c r="G56" s="57">
        <f>IF(P$6=TRUE,VLOOKUP($P55,$O$7:$AD$288,16,FALSE),IF(S$6=TRUE,VLOOKUP($P55,$R$7:$AD$288,13,FALSE),IF(V$6=TRUE,VLOOKUP($P55,$U$7:$AD$288,10,FALSE),VLOOKUP($P55,$X$7:$AD$288,7,FALSE))))</f>
        <v>0.9682539682539683</v>
      </c>
      <c r="H56" s="45" t="str">
        <f>IF(P$6=TRUE,VLOOKUP($P55+141,$O$7:$AC$288,12,FALSE),IF(S$6=TRUE,VLOOKUP($P55+90,$R$7:$AC$288,9,FALSE),IF(V$6=TRUE,VLOOKUP($P55+63,$U$7:$AC$288,6,FALSE),VLOOKUP($P55+50,$X$7:$AC$288,3,FALSE))))</f>
        <v>描く</v>
      </c>
      <c r="I56" s="38" t="str">
        <f>IF(P$3=TRUE,"",(IF(P$6=TRUE,VLOOKUP($P55+141,$O$7:$AC$288,13,FALSE),IF(S$6=TRUE,VLOOKUP($P55+90,$R$7:$AC$288,10,FALSE),IF(V$6=TRUE,VLOOKUP($P55+63,$U$7:$AC$288,7,FALSE),VLOOKUP($P55+50,$X$7:$AC$288,4,FALSE))))))</f>
        <v>/drɔː/</v>
      </c>
      <c r="J56" s="38" t="str">
        <f>IF(P$3=TRUE,"",IF(P$6=TRUE,VLOOKUP($P55+141,$O$7:$AC$288,14,FALSE),IF(S$6=TRUE,VLOOKUP($P55+90,$R$7:$AC$288,11,FALSE),IF(V$6=TRUE,VLOOKUP($P55+63,$U$7:$AC$288,8,FALSE),VLOOKUP($P55+50,$X$7:$AC$288,5,FALSE)))))</f>
        <v>/druː/</v>
      </c>
      <c r="K56" s="38" t="str">
        <f>IF(P$3=TRUE,"",IF(P$6=TRUE,VLOOKUP($P55+141,$O$7:$AC$288,15,FALSE),IF(S$6=TRUE,VLOOKUP($P55+90,$R$7:$AC$288,12,FALSE),IF(V$6=TRUE,VLOOKUP($P55+63,$U$7:$AC$288,9,FALSE),VLOOKUP($P55+50,$X$7:$AC$288,6,FALSE)))))</f>
        <v>/drɔːn/</v>
      </c>
      <c r="M56" s="30"/>
      <c r="O56" s="16">
        <f>O55+141</f>
        <v>245</v>
      </c>
      <c r="P56" s="60"/>
      <c r="Q56" s="54"/>
      <c r="R56" s="23"/>
      <c r="S56" s="23"/>
      <c r="T56" s="23"/>
      <c r="V56" s="61"/>
      <c r="Y56" s="27"/>
      <c r="Z56" s="24" t="s">
        <v>165</v>
      </c>
      <c r="AA56" s="26" t="s">
        <v>166</v>
      </c>
      <c r="AB56" s="26" t="s">
        <v>167</v>
      </c>
      <c r="AC56" s="26" t="s">
        <v>167</v>
      </c>
    </row>
    <row r="57" spans="1:30" ht="15.75">
      <c r="A57" s="58">
        <f t="shared" si="3"/>
        <v>80</v>
      </c>
      <c r="B57" s="39">
        <f t="shared" si="4"/>
        <v>0</v>
      </c>
      <c r="C57" s="40"/>
      <c r="D57" s="40"/>
      <c r="E57" s="40"/>
      <c r="F57" s="46"/>
      <c r="G57" s="52">
        <f>IF(P$6=TRUE,VLOOKUP($P57,$O$7:$AC$288,2,FALSE),IF(S$6=TRUE,VLOOKUP($P57,$R$7:$AC$288,2,FALSE),IF(V$6=TRUE,VLOOKUP($P57,$U$7:$AC$288,2,FALSE),VLOOKUP($P57,$X$7:$AC$288,2,FALSE))))</f>
        <v>80</v>
      </c>
      <c r="H57" s="42">
        <f>IF(P$6=TRUE,VLOOKUP($P57,$O$7:$AC$288,12,FALSE),IF(S$6=TRUE,VLOOKUP($P57,$R$7:$AC$288,9,FALSE),IF(V$6=TRUE,VLOOKUP($P57,$U$7:$AC$288,6,FALSE),VLOOKUP($P57,$X$7:$AC$288,3,FALSE))))</f>
        <v>0</v>
      </c>
      <c r="I57" s="37" t="str">
        <f>IF(P$6=TRUE,VLOOKUP($P57,$O$7:$AC$288,13,FALSE),IF(S$6=TRUE,VLOOKUP($P57,$R$7:$AC$288,10,FALSE),IF(V$6=TRUE,VLOOKUP($P57,$U$7:$AC$288,7,FALSE),VLOOKUP($P57,$X$7:$AC$288,4,FALSE))))</f>
        <v>swim</v>
      </c>
      <c r="J57" s="37" t="str">
        <f>IF(P$6=TRUE,VLOOKUP($P57,$O$7:$AC$288,14,FALSE),IF(S$6=TRUE,VLOOKUP($P57,$R$7:$AC$288,11,FALSE),IF(V$6=TRUE,VLOOKUP($P57,$U$7:$AC$288,8,FALSE),VLOOKUP($P57,$X$7:$AC$288,5,FALSE))))</f>
        <v>swam</v>
      </c>
      <c r="K57" s="37" t="str">
        <f>IF(P$6=TRUE,VLOOKUP($P57,$O$7:$AC$288,15,FALSE),IF(S$6=TRUE,VLOOKUP($P57,$R$7:$AC$288,12,FALSE),IF(V$6=TRUE,VLOOKUP($P57,$U$7:$AC$288,9,FALSE),VLOOKUP($P57,$X$7:$AC$288,6,FALSE))))</f>
        <v>swum</v>
      </c>
      <c r="M57" s="30"/>
      <c r="N57" s="16">
        <f ca="1">RAND()</f>
        <v>0.010971250524695941</v>
      </c>
      <c r="O57" s="16">
        <f t="shared" si="1"/>
        <v>140</v>
      </c>
      <c r="P57" s="60">
        <v>26</v>
      </c>
      <c r="Q57" s="54">
        <f ca="1">RAND()/AD57</f>
        <v>0.04867727008762479</v>
      </c>
      <c r="R57" s="23">
        <f>RANK(Q57,Q$7:Q$288)</f>
        <v>86</v>
      </c>
      <c r="S57" s="60">
        <v>15</v>
      </c>
      <c r="T57" s="23">
        <f ca="1">RAND()</f>
        <v>0.0610332452947242</v>
      </c>
      <c r="U57" s="23">
        <f>RANK(T57,T$7:T$288)</f>
        <v>60</v>
      </c>
      <c r="V57" s="61">
        <v>12</v>
      </c>
      <c r="W57" s="27">
        <f ca="1">RAND()</f>
        <v>0.482938041285915</v>
      </c>
      <c r="X57" s="27">
        <f>RANK(W57,W$7:W$288)</f>
        <v>25</v>
      </c>
      <c r="Y57" s="62">
        <v>10</v>
      </c>
      <c r="Z57" s="24"/>
      <c r="AA57" s="25" t="s">
        <v>168</v>
      </c>
      <c r="AB57" s="25" t="s">
        <v>169</v>
      </c>
      <c r="AC57" s="25" t="s">
        <v>168</v>
      </c>
      <c r="AD57" s="56">
        <v>1</v>
      </c>
    </row>
    <row r="58" spans="1:29" ht="13.5">
      <c r="A58" s="59">
        <f t="shared" si="3"/>
        <v>1</v>
      </c>
      <c r="B58" s="43" t="str">
        <f t="shared" si="4"/>
        <v>泳ぐ</v>
      </c>
      <c r="C58" s="44"/>
      <c r="D58" s="44"/>
      <c r="E58" s="44"/>
      <c r="F58" s="46"/>
      <c r="G58" s="57">
        <f>IF(P$6=TRUE,VLOOKUP($P57,$O$7:$AD$288,16,FALSE),IF(S$6=TRUE,VLOOKUP($P57,$R$7:$AD$288,13,FALSE),IF(V$6=TRUE,VLOOKUP($P57,$U$7:$AD$288,10,FALSE),VLOOKUP($P57,$X$7:$AD$288,7,FALSE))))</f>
        <v>1</v>
      </c>
      <c r="H58" s="45" t="str">
        <f>IF(P$6=TRUE,VLOOKUP($P57+141,$O$7:$AC$288,12,FALSE),IF(S$6=TRUE,VLOOKUP($P57+90,$R$7:$AC$288,9,FALSE),IF(V$6=TRUE,VLOOKUP($P57+63,$U$7:$AC$288,6,FALSE),VLOOKUP($P57+50,$X$7:$AC$288,3,FALSE))))</f>
        <v>泳ぐ</v>
      </c>
      <c r="I58" s="38" t="str">
        <f>IF(P$3=TRUE,"",(IF(P$6=TRUE,VLOOKUP($P57+141,$O$7:$AC$288,13,FALSE),IF(S$6=TRUE,VLOOKUP($P57+90,$R$7:$AC$288,10,FALSE),IF(V$6=TRUE,VLOOKUP($P57+63,$U$7:$AC$288,7,FALSE),VLOOKUP($P57+50,$X$7:$AC$288,4,FALSE))))))</f>
        <v>/swɪm/</v>
      </c>
      <c r="J58" s="38" t="str">
        <f>IF(P$3=TRUE,"",IF(P$6=TRUE,VLOOKUP($P57+141,$O$7:$AC$288,14,FALSE),IF(S$6=TRUE,VLOOKUP($P57+90,$R$7:$AC$288,11,FALSE),IF(V$6=TRUE,VLOOKUP($P57+63,$U$7:$AC$288,8,FALSE),VLOOKUP($P57+50,$X$7:$AC$288,5,FALSE)))))</f>
        <v>/swæm/</v>
      </c>
      <c r="K58" s="38" t="str">
        <f>IF(P$3=TRUE,"",IF(P$6=TRUE,VLOOKUP($P57+141,$O$7:$AC$288,15,FALSE),IF(S$6=TRUE,VLOOKUP($P57+90,$R$7:$AC$288,12,FALSE),IF(V$6=TRUE,VLOOKUP($P57+63,$U$7:$AC$288,9,FALSE),VLOOKUP($P57+50,$X$7:$AC$288,6,FALSE)))))</f>
        <v>/swʌm/</v>
      </c>
      <c r="M58" s="30"/>
      <c r="O58" s="16">
        <f>O57+141</f>
        <v>281</v>
      </c>
      <c r="P58" s="60"/>
      <c r="Q58" s="54"/>
      <c r="R58" s="23">
        <f>R57+90</f>
        <v>176</v>
      </c>
      <c r="S58" s="60"/>
      <c r="T58" s="23"/>
      <c r="U58" s="23">
        <f>U57+63</f>
        <v>123</v>
      </c>
      <c r="V58" s="61"/>
      <c r="X58" s="27">
        <f>X57+50</f>
        <v>75</v>
      </c>
      <c r="Y58" s="62"/>
      <c r="Z58" s="24" t="s">
        <v>170</v>
      </c>
      <c r="AA58" s="26" t="s">
        <v>171</v>
      </c>
      <c r="AB58" s="26" t="s">
        <v>172</v>
      </c>
      <c r="AC58" s="26" t="s">
        <v>171</v>
      </c>
    </row>
    <row r="59" spans="1:30" ht="15.75" customHeight="1">
      <c r="A59" s="58">
        <f t="shared" si="3"/>
        <v>31</v>
      </c>
      <c r="B59" s="39">
        <f t="shared" si="4"/>
        <v>0</v>
      </c>
      <c r="C59" s="40"/>
      <c r="D59" s="40"/>
      <c r="E59" s="40"/>
      <c r="F59" s="46"/>
      <c r="G59" s="52">
        <f>IF(P$6=TRUE,VLOOKUP($P59,$O$7:$AC$288,2,FALSE),IF(S$6=TRUE,VLOOKUP($P59,$R$7:$AC$288,2,FALSE),IF(V$6=TRUE,VLOOKUP($P59,$U$7:$AC$288,2,FALSE),VLOOKUP($P59,$X$7:$AC$288,2,FALSE))))</f>
        <v>31</v>
      </c>
      <c r="H59" s="42">
        <f>IF(P$6=TRUE,VLOOKUP($P59,$O$7:$AC$288,12,FALSE),IF(S$6=TRUE,VLOOKUP($P59,$R$7:$AC$288,9,FALSE),IF(V$6=TRUE,VLOOKUP($P59,$U$7:$AC$288,6,FALSE),VLOOKUP($P59,$X$7:$AC$288,3,FALSE))))</f>
        <v>0</v>
      </c>
      <c r="I59" s="37" t="str">
        <f>IF(P$6=TRUE,VLOOKUP($P59,$O$7:$AC$288,13,FALSE),IF(S$6=TRUE,VLOOKUP($P59,$R$7:$AC$288,10,FALSE),IF(V$6=TRUE,VLOOKUP($P59,$U$7:$AC$288,7,FALSE),VLOOKUP($P59,$X$7:$AC$288,4,FALSE))))</f>
        <v>give</v>
      </c>
      <c r="J59" s="37" t="str">
        <f>IF(P$6=TRUE,VLOOKUP($P59,$O$7:$AC$288,14,FALSE),IF(S$6=TRUE,VLOOKUP($P59,$R$7:$AC$288,11,FALSE),IF(V$6=TRUE,VLOOKUP($P59,$U$7:$AC$288,8,FALSE),VLOOKUP($P59,$X$7:$AC$288,5,FALSE))))</f>
        <v>gave</v>
      </c>
      <c r="K59" s="37" t="str">
        <f>IF(P$6=TRUE,VLOOKUP($P59,$O$7:$AC$288,15,FALSE),IF(S$6=TRUE,VLOOKUP($P59,$R$7:$AC$288,12,FALSE),IF(V$6=TRUE,VLOOKUP($P59,$U$7:$AC$288,9,FALSE),VLOOKUP($P59,$X$7:$AC$288,6,FALSE))))</f>
        <v>given</v>
      </c>
      <c r="M59" s="30"/>
      <c r="N59" s="16">
        <f ca="1">RAND()</f>
        <v>0.9599784030388396</v>
      </c>
      <c r="O59" s="16">
        <f t="shared" si="1"/>
        <v>8</v>
      </c>
      <c r="P59" s="60">
        <v>27</v>
      </c>
      <c r="Q59" s="54"/>
      <c r="R59" s="23"/>
      <c r="S59" s="23"/>
      <c r="T59" s="23"/>
      <c r="V59" s="61"/>
      <c r="Y59" s="27"/>
      <c r="Z59" s="24" t="s">
        <v>173</v>
      </c>
      <c r="AA59" s="25" t="s">
        <v>174</v>
      </c>
      <c r="AB59" s="25" t="s">
        <v>174</v>
      </c>
      <c r="AC59" s="25" t="s">
        <v>174</v>
      </c>
      <c r="AD59" s="56">
        <v>1</v>
      </c>
    </row>
    <row r="60" spans="1:29" ht="13.5" customHeight="1">
      <c r="A60" s="59">
        <f t="shared" si="3"/>
        <v>0.88</v>
      </c>
      <c r="B60" s="43" t="str">
        <f t="shared" si="4"/>
        <v>与える</v>
      </c>
      <c r="C60" s="44"/>
      <c r="D60" s="44"/>
      <c r="E60" s="44"/>
      <c r="F60" s="46"/>
      <c r="G60" s="57">
        <f>IF(P$6=TRUE,VLOOKUP($P59,$O$7:$AD$288,16,FALSE),IF(S$6=TRUE,VLOOKUP($P59,$R$7:$AD$288,13,FALSE),IF(V$6=TRUE,VLOOKUP($P59,$U$7:$AD$288,10,FALSE),VLOOKUP($P59,$X$7:$AD$288,7,FALSE))))</f>
        <v>0.88</v>
      </c>
      <c r="H60" s="45" t="str">
        <f>IF(P$6=TRUE,VLOOKUP($P59+141,$O$7:$AC$288,12,FALSE),IF(S$6=TRUE,VLOOKUP($P59+90,$R$7:$AC$288,9,FALSE),IF(V$6=TRUE,VLOOKUP($P59+63,$U$7:$AC$288,6,FALSE),VLOOKUP($P59+50,$X$7:$AC$288,3,FALSE))))</f>
        <v>与える</v>
      </c>
      <c r="I60" s="38" t="str">
        <f>IF(P$3=TRUE,"",(IF(P$6=TRUE,VLOOKUP($P59+141,$O$7:$AC$288,13,FALSE),IF(S$6=TRUE,VLOOKUP($P59+90,$R$7:$AC$288,10,FALSE),IF(V$6=TRUE,VLOOKUP($P59+63,$U$7:$AC$288,7,FALSE),VLOOKUP($P59+50,$X$7:$AC$288,4,FALSE))))))</f>
        <v>/ɡɪv/</v>
      </c>
      <c r="J60" s="38" t="str">
        <f>IF(P$3=TRUE,"",IF(P$6=TRUE,VLOOKUP($P59+141,$O$7:$AC$288,14,FALSE),IF(S$6=TRUE,VLOOKUP($P59+90,$R$7:$AC$288,11,FALSE),IF(V$6=TRUE,VLOOKUP($P59+63,$U$7:$AC$288,8,FALSE),VLOOKUP($P59+50,$X$7:$AC$288,5,FALSE)))))</f>
        <v>/ɡeɪv/</v>
      </c>
      <c r="K60" s="38" t="str">
        <f>IF(P$3=TRUE,"",IF(P$6=TRUE,VLOOKUP($P59+141,$O$7:$AC$288,15,FALSE),IF(S$6=TRUE,VLOOKUP($P59+90,$R$7:$AC$288,12,FALSE),IF(V$6=TRUE,VLOOKUP($P59+63,$U$7:$AC$288,9,FALSE),VLOOKUP($P59+50,$X$7:$AC$288,6,FALSE)))))</f>
        <v>/ɡɪ́v(ə)n/</v>
      </c>
      <c r="M60" s="30"/>
      <c r="O60" s="16">
        <f>O59+141</f>
        <v>149</v>
      </c>
      <c r="P60" s="60"/>
      <c r="Q60" s="54"/>
      <c r="R60" s="23"/>
      <c r="S60" s="23"/>
      <c r="T60" s="23"/>
      <c r="V60" s="61"/>
      <c r="Y60" s="27"/>
      <c r="Z60" s="24" t="s">
        <v>175</v>
      </c>
      <c r="AA60" s="26" t="s">
        <v>176</v>
      </c>
      <c r="AB60" s="26" t="s">
        <v>176</v>
      </c>
      <c r="AC60" s="26" t="s">
        <v>176</v>
      </c>
    </row>
    <row r="61" spans="1:30" ht="15.75" customHeight="1">
      <c r="A61" s="58">
        <f t="shared" si="3"/>
        <v>54</v>
      </c>
      <c r="B61" s="39">
        <f t="shared" si="4"/>
        <v>0</v>
      </c>
      <c r="C61" s="40"/>
      <c r="D61" s="40"/>
      <c r="E61" s="40"/>
      <c r="F61" s="46"/>
      <c r="G61" s="52">
        <f>IF(P$6=TRUE,VLOOKUP($P61,$O$7:$AC$288,2,FALSE),IF(S$6=TRUE,VLOOKUP($P61,$R$7:$AC$288,2,FALSE),IF(V$6=TRUE,VLOOKUP($P61,$U$7:$AC$288,2,FALSE),VLOOKUP($P61,$X$7:$AC$288,2,FALSE))))</f>
        <v>54</v>
      </c>
      <c r="H61" s="42">
        <f>IF(P$6=TRUE,VLOOKUP($P61,$O$7:$AC$288,12,FALSE),IF(S$6=TRUE,VLOOKUP($P61,$R$7:$AC$288,9,FALSE),IF(V$6=TRUE,VLOOKUP($P61,$U$7:$AC$288,6,FALSE),VLOOKUP($P61,$X$7:$AC$288,3,FALSE))))</f>
        <v>0</v>
      </c>
      <c r="I61" s="37" t="str">
        <f>IF(P$6=TRUE,VLOOKUP($P61,$O$7:$AC$288,13,FALSE),IF(S$6=TRUE,VLOOKUP($P61,$R$7:$AC$288,10,FALSE),IF(V$6=TRUE,VLOOKUP($P61,$U$7:$AC$288,7,FALSE),VLOOKUP($P61,$X$7:$AC$288,4,FALSE))))</f>
        <v>put</v>
      </c>
      <c r="J61" s="37" t="str">
        <f>IF(P$6=TRUE,VLOOKUP($P61,$O$7:$AC$288,14,FALSE),IF(S$6=TRUE,VLOOKUP($P61,$R$7:$AC$288,11,FALSE),IF(V$6=TRUE,VLOOKUP($P61,$U$7:$AC$288,8,FALSE),VLOOKUP($P61,$X$7:$AC$288,5,FALSE))))</f>
        <v>put</v>
      </c>
      <c r="K61" s="37" t="str">
        <f>IF(P$6=TRUE,VLOOKUP($P61,$O$7:$AC$288,15,FALSE),IF(S$6=TRUE,VLOOKUP($P61,$R$7:$AC$288,12,FALSE),IF(V$6=TRUE,VLOOKUP($P61,$U$7:$AC$288,9,FALSE),VLOOKUP($P61,$X$7:$AC$288,6,FALSE))))</f>
        <v>put</v>
      </c>
      <c r="M61" s="30"/>
      <c r="N61" s="16">
        <f ca="1">RAND()</f>
        <v>0.15922324444404357</v>
      </c>
      <c r="O61" s="16">
        <f t="shared" si="1"/>
        <v>122</v>
      </c>
      <c r="P61" s="60">
        <v>28</v>
      </c>
      <c r="Q61" s="54"/>
      <c r="R61" s="23"/>
      <c r="S61" s="23"/>
      <c r="T61" s="23"/>
      <c r="V61" s="61"/>
      <c r="Y61" s="27"/>
      <c r="Z61" s="24" t="s">
        <v>177</v>
      </c>
      <c r="AA61" s="25" t="s">
        <v>178</v>
      </c>
      <c r="AB61" s="25" t="s">
        <v>179</v>
      </c>
      <c r="AC61" s="25" t="s">
        <v>179</v>
      </c>
      <c r="AD61" s="56">
        <v>1</v>
      </c>
    </row>
    <row r="62" spans="1:29" ht="13.5" customHeight="1">
      <c r="A62" s="59">
        <f t="shared" si="3"/>
        <v>0.45</v>
      </c>
      <c r="B62" s="43" t="str">
        <f t="shared" si="4"/>
        <v>置く</v>
      </c>
      <c r="C62" s="44"/>
      <c r="D62" s="44"/>
      <c r="E62" s="44"/>
      <c r="F62" s="46"/>
      <c r="G62" s="57">
        <f>IF(P$6=TRUE,VLOOKUP($P61,$O$7:$AD$288,16,FALSE),IF(S$6=TRUE,VLOOKUP($P61,$R$7:$AD$288,13,FALSE),IF(V$6=TRUE,VLOOKUP($P61,$U$7:$AD$288,10,FALSE),VLOOKUP($P61,$X$7:$AD$288,7,FALSE))))</f>
        <v>0.45</v>
      </c>
      <c r="H62" s="45" t="str">
        <f>IF(P$6=TRUE,VLOOKUP($P61+141,$O$7:$AC$288,12,FALSE),IF(S$6=TRUE,VLOOKUP($P61+90,$R$7:$AC$288,9,FALSE),IF(V$6=TRUE,VLOOKUP($P61+63,$U$7:$AC$288,6,FALSE),VLOOKUP($P61+50,$X$7:$AC$288,3,FALSE))))</f>
        <v>置く</v>
      </c>
      <c r="I62" s="38" t="str">
        <f>IF(P$3=TRUE,"",(IF(P$6=TRUE,VLOOKUP($P61+141,$O$7:$AC$288,13,FALSE),IF(S$6=TRUE,VLOOKUP($P61+90,$R$7:$AC$288,10,FALSE),IF(V$6=TRUE,VLOOKUP($P61+63,$U$7:$AC$288,7,FALSE),VLOOKUP($P61+50,$X$7:$AC$288,4,FALSE))))))</f>
        <v>/put/</v>
      </c>
      <c r="J62" s="38" t="str">
        <f>IF(P$3=TRUE,"",IF(P$6=TRUE,VLOOKUP($P61+141,$O$7:$AC$288,14,FALSE),IF(S$6=TRUE,VLOOKUP($P61+90,$R$7:$AC$288,11,FALSE),IF(V$6=TRUE,VLOOKUP($P61+63,$U$7:$AC$288,8,FALSE),VLOOKUP($P61+50,$X$7:$AC$288,5,FALSE)))))</f>
        <v>/put/</v>
      </c>
      <c r="K62" s="38" t="str">
        <f>IF(P$3=TRUE,"",IF(P$6=TRUE,VLOOKUP($P61+141,$O$7:$AC$288,15,FALSE),IF(S$6=TRUE,VLOOKUP($P61+90,$R$7:$AC$288,12,FALSE),IF(V$6=TRUE,VLOOKUP($P61+63,$U$7:$AC$288,9,FALSE),VLOOKUP($P61+50,$X$7:$AC$288,6,FALSE)))))</f>
        <v>/put/</v>
      </c>
      <c r="M62" s="30"/>
      <c r="O62" s="16">
        <f>O61+141</f>
        <v>263</v>
      </c>
      <c r="P62" s="60"/>
      <c r="Q62" s="54"/>
      <c r="R62" s="23"/>
      <c r="S62" s="23"/>
      <c r="T62" s="23"/>
      <c r="V62" s="61"/>
      <c r="Y62" s="27"/>
      <c r="Z62" s="24" t="s">
        <v>180</v>
      </c>
      <c r="AA62" s="26" t="s">
        <v>181</v>
      </c>
      <c r="AB62" s="26" t="s">
        <v>182</v>
      </c>
      <c r="AC62" s="26" t="s">
        <v>182</v>
      </c>
    </row>
    <row r="63" spans="1:30" ht="15.75">
      <c r="A63" s="58">
        <f t="shared" si="3"/>
        <v>74</v>
      </c>
      <c r="B63" s="39" t="str">
        <f t="shared" si="4"/>
        <v>しゃべる</v>
      </c>
      <c r="C63" s="40"/>
      <c r="D63" s="40"/>
      <c r="E63" s="40"/>
      <c r="F63" s="46"/>
      <c r="G63" s="52">
        <f>IF(P$6=TRUE,VLOOKUP($P63,$O$7:$AC$288,2,FALSE),IF(S$6=TRUE,VLOOKUP($P63,$R$7:$AC$288,2,FALSE),IF(V$6=TRUE,VLOOKUP($P63,$U$7:$AC$288,2,FALSE),VLOOKUP($P63,$X$7:$AC$288,2,FALSE))))</f>
        <v>74</v>
      </c>
      <c r="H63" s="42" t="str">
        <f>IF(P$6=TRUE,VLOOKUP($P63,$O$7:$AC$288,12,FALSE),IF(S$6=TRUE,VLOOKUP($P63,$R$7:$AC$288,9,FALSE),IF(V$6=TRUE,VLOOKUP($P63,$U$7:$AC$288,6,FALSE),VLOOKUP($P63,$X$7:$AC$288,3,FALSE))))</f>
        <v>しゃべる</v>
      </c>
      <c r="I63" s="37" t="str">
        <f>IF(P$6=TRUE,VLOOKUP($P63,$O$7:$AC$288,13,FALSE),IF(S$6=TRUE,VLOOKUP($P63,$R$7:$AC$288,10,FALSE),IF(V$6=TRUE,VLOOKUP($P63,$U$7:$AC$288,7,FALSE),VLOOKUP($P63,$X$7:$AC$288,4,FALSE))))</f>
        <v>speak</v>
      </c>
      <c r="J63" s="37" t="str">
        <f>IF(P$6=TRUE,VLOOKUP($P63,$O$7:$AC$288,14,FALSE),IF(S$6=TRUE,VLOOKUP($P63,$R$7:$AC$288,11,FALSE),IF(V$6=TRUE,VLOOKUP($P63,$U$7:$AC$288,8,FALSE),VLOOKUP($P63,$X$7:$AC$288,5,FALSE))))</f>
        <v>spoke</v>
      </c>
      <c r="K63" s="37" t="str">
        <f>IF(P$6=TRUE,VLOOKUP($P63,$O$7:$AC$288,15,FALSE),IF(S$6=TRUE,VLOOKUP($P63,$R$7:$AC$288,12,FALSE),IF(V$6=TRUE,VLOOKUP($P63,$U$7:$AC$288,9,FALSE),VLOOKUP($P63,$X$7:$AC$288,6,FALSE))))</f>
        <v>spoken</v>
      </c>
      <c r="M63" s="30"/>
      <c r="N63" s="16">
        <f ca="1">RAND()</f>
        <v>0.9428106849518587</v>
      </c>
      <c r="O63" s="16">
        <f t="shared" si="1"/>
        <v>11</v>
      </c>
      <c r="P63" s="60">
        <v>29</v>
      </c>
      <c r="Q63" s="54">
        <f ca="1">RAND()/AD63</f>
        <v>0.27079653056307257</v>
      </c>
      <c r="R63" s="23">
        <f>RANK(Q63,Q$7:Q$288)</f>
        <v>69</v>
      </c>
      <c r="S63" s="60">
        <v>16</v>
      </c>
      <c r="T63" s="23">
        <f ca="1">RAND()</f>
        <v>0.6188290394864</v>
      </c>
      <c r="U63" s="23">
        <f>RANK(T63,T$7:T$288)</f>
        <v>27</v>
      </c>
      <c r="V63" s="61">
        <v>13</v>
      </c>
      <c r="W63" s="27">
        <f ca="1">RAND()</f>
        <v>0.14583046897119978</v>
      </c>
      <c r="X63" s="27">
        <f>RANK(W63,W$7:W$288)</f>
        <v>44</v>
      </c>
      <c r="Y63" s="62">
        <v>11</v>
      </c>
      <c r="Z63" s="24" t="s">
        <v>183</v>
      </c>
      <c r="AA63" s="25" t="s">
        <v>184</v>
      </c>
      <c r="AB63" s="25" t="s">
        <v>184</v>
      </c>
      <c r="AC63" s="25" t="s">
        <v>184</v>
      </c>
      <c r="AD63" s="56">
        <v>1</v>
      </c>
    </row>
    <row r="64" spans="1:29" ht="13.5">
      <c r="A64" s="59">
        <f t="shared" si="3"/>
        <v>0.96</v>
      </c>
      <c r="B64" s="43" t="str">
        <f t="shared" si="4"/>
        <v>話す</v>
      </c>
      <c r="C64" s="44"/>
      <c r="D64" s="44"/>
      <c r="E64" s="44"/>
      <c r="F64" s="46"/>
      <c r="G64" s="57">
        <f>IF(P$6=TRUE,VLOOKUP($P63,$O$7:$AD$288,16,FALSE),IF(S$6=TRUE,VLOOKUP($P63,$R$7:$AD$288,13,FALSE),IF(V$6=TRUE,VLOOKUP($P63,$U$7:$AD$288,10,FALSE),VLOOKUP($P63,$X$7:$AD$288,7,FALSE))))</f>
        <v>0.96</v>
      </c>
      <c r="H64" s="45" t="str">
        <f>IF(P$6=TRUE,VLOOKUP($P63+141,$O$7:$AC$288,12,FALSE),IF(S$6=TRUE,VLOOKUP($P63+90,$R$7:$AC$288,9,FALSE),IF(V$6=TRUE,VLOOKUP($P63+63,$U$7:$AC$288,6,FALSE),VLOOKUP($P63+50,$X$7:$AC$288,3,FALSE))))</f>
        <v>話す</v>
      </c>
      <c r="I64" s="38" t="str">
        <f>IF(P$3=TRUE,"",(IF(P$6=TRUE,VLOOKUP($P63+141,$O$7:$AC$288,13,FALSE),IF(S$6=TRUE,VLOOKUP($P63+90,$R$7:$AC$288,10,FALSE),IF(V$6=TRUE,VLOOKUP($P63+63,$U$7:$AC$288,7,FALSE),VLOOKUP($P63+50,$X$7:$AC$288,4,FALSE))))))</f>
        <v>/spiːk/</v>
      </c>
      <c r="J64" s="38" t="str">
        <f>IF(P$3=TRUE,"",IF(P$6=TRUE,VLOOKUP($P63+141,$O$7:$AC$288,14,FALSE),IF(S$6=TRUE,VLOOKUP($P63+90,$R$7:$AC$288,11,FALSE),IF(V$6=TRUE,VLOOKUP($P63+63,$U$7:$AC$288,8,FALSE),VLOOKUP($P63+50,$X$7:$AC$288,5,FALSE)))))</f>
        <v>/spouk/</v>
      </c>
      <c r="K64" s="38" t="str">
        <f>IF(P$3=TRUE,"",IF(P$6=TRUE,VLOOKUP($P63+141,$O$7:$AC$288,15,FALSE),IF(S$6=TRUE,VLOOKUP($P63+90,$R$7:$AC$288,12,FALSE),IF(V$6=TRUE,VLOOKUP($P63+63,$U$7:$AC$288,9,FALSE),VLOOKUP($P63+50,$X$7:$AC$288,6,FALSE)))))</f>
        <v>/spoukn/</v>
      </c>
      <c r="M64" s="30"/>
      <c r="O64" s="16">
        <f>O63+141</f>
        <v>152</v>
      </c>
      <c r="P64" s="60"/>
      <c r="Q64" s="54"/>
      <c r="R64" s="23">
        <f>R63+90</f>
        <v>159</v>
      </c>
      <c r="S64" s="60"/>
      <c r="T64" s="23"/>
      <c r="U64" s="23">
        <f>U63+63</f>
        <v>90</v>
      </c>
      <c r="V64" s="61"/>
      <c r="X64" s="27">
        <f>X63+50</f>
        <v>94</v>
      </c>
      <c r="Y64" s="62"/>
      <c r="Z64" s="24" t="s">
        <v>185</v>
      </c>
      <c r="AA64" s="26" t="s">
        <v>186</v>
      </c>
      <c r="AB64" s="26" t="s">
        <v>186</v>
      </c>
      <c r="AC64" s="26" t="s">
        <v>186</v>
      </c>
    </row>
    <row r="65" spans="1:30" ht="15.75" customHeight="1">
      <c r="A65" s="58">
        <f t="shared" si="3"/>
        <v>6</v>
      </c>
      <c r="B65" s="39">
        <f t="shared" si="4"/>
        <v>0</v>
      </c>
      <c r="C65" s="40"/>
      <c r="D65" s="40"/>
      <c r="E65" s="40"/>
      <c r="F65" s="46"/>
      <c r="G65" s="52">
        <f>IF(P$6=TRUE,VLOOKUP($P65,$O$7:$AC$288,2,FALSE),IF(S$6=TRUE,VLOOKUP($P65,$R$7:$AC$288,2,FALSE),IF(V$6=TRUE,VLOOKUP($P65,$U$7:$AC$288,2,FALSE),VLOOKUP($P65,$X$7:$AC$288,2,FALSE))))</f>
        <v>6</v>
      </c>
      <c r="H65" s="42">
        <f>IF(P$6=TRUE,VLOOKUP($P65,$O$7:$AC$288,12,FALSE),IF(S$6=TRUE,VLOOKUP($P65,$R$7:$AC$288,9,FALSE),IF(V$6=TRUE,VLOOKUP($P65,$U$7:$AC$288,6,FALSE),VLOOKUP($P65,$X$7:$AC$288,3,FALSE))))</f>
        <v>0</v>
      </c>
      <c r="I65" s="37" t="str">
        <f>IF(P$6=TRUE,VLOOKUP($P65,$O$7:$AC$288,13,FALSE),IF(S$6=TRUE,VLOOKUP($P65,$R$7:$AC$288,10,FALSE),IF(V$6=TRUE,VLOOKUP($P65,$U$7:$AC$288,7,FALSE),VLOOKUP($P65,$X$7:$AC$288,4,FALSE))))</f>
        <v>blow</v>
      </c>
      <c r="J65" s="37" t="str">
        <f>IF(P$6=TRUE,VLOOKUP($P65,$O$7:$AC$288,14,FALSE),IF(S$6=TRUE,VLOOKUP($P65,$R$7:$AC$288,11,FALSE),IF(V$6=TRUE,VLOOKUP($P65,$U$7:$AC$288,8,FALSE),VLOOKUP($P65,$X$7:$AC$288,5,FALSE))))</f>
        <v>blew</v>
      </c>
      <c r="K65" s="37" t="str">
        <f>IF(P$6=TRUE,VLOOKUP($P65,$O$7:$AC$288,15,FALSE),IF(S$6=TRUE,VLOOKUP($P65,$R$7:$AC$288,12,FALSE),IF(V$6=TRUE,VLOOKUP($P65,$U$7:$AC$288,9,FALSE),VLOOKUP($P65,$X$7:$AC$288,6,FALSE))))</f>
        <v>blown</v>
      </c>
      <c r="M65" s="30"/>
      <c r="N65" s="16">
        <f ca="1">RAND()</f>
        <v>0.5550639122044192</v>
      </c>
      <c r="O65" s="16">
        <f t="shared" si="1"/>
        <v>61</v>
      </c>
      <c r="P65" s="60">
        <v>30</v>
      </c>
      <c r="Q65" s="54"/>
      <c r="R65" s="23"/>
      <c r="S65" s="23"/>
      <c r="T65" s="23"/>
      <c r="V65" s="61"/>
      <c r="Y65" s="27"/>
      <c r="Z65" s="24" t="s">
        <v>187</v>
      </c>
      <c r="AA65" s="25" t="s">
        <v>188</v>
      </c>
      <c r="AB65" s="25" t="s">
        <v>189</v>
      </c>
      <c r="AC65" s="25" t="s">
        <v>189</v>
      </c>
      <c r="AD65" s="56">
        <v>1</v>
      </c>
    </row>
    <row r="66" spans="1:29" ht="13.5" customHeight="1">
      <c r="A66" s="59">
        <f t="shared" si="3"/>
        <v>1</v>
      </c>
      <c r="B66" s="43" t="str">
        <f t="shared" si="4"/>
        <v>吹く</v>
      </c>
      <c r="C66" s="44"/>
      <c r="D66" s="44"/>
      <c r="E66" s="44"/>
      <c r="F66" s="46"/>
      <c r="G66" s="57">
        <f>IF(P$6=TRUE,VLOOKUP($P65,$O$7:$AD$288,16,FALSE),IF(S$6=TRUE,VLOOKUP($P65,$R$7:$AD$288,13,FALSE),IF(V$6=TRUE,VLOOKUP($P65,$U$7:$AD$288,10,FALSE),VLOOKUP($P65,$X$7:$AD$288,7,FALSE))))</f>
        <v>1</v>
      </c>
      <c r="H66" s="45" t="str">
        <f>IF(P$6=TRUE,VLOOKUP($P65+141,$O$7:$AC$288,12,FALSE),IF(S$6=TRUE,VLOOKUP($P65+90,$R$7:$AC$288,9,FALSE),IF(V$6=TRUE,VLOOKUP($P65+63,$U$7:$AC$288,6,FALSE),VLOOKUP($P65+50,$X$7:$AC$288,3,FALSE))))</f>
        <v>吹く</v>
      </c>
      <c r="I66" s="38" t="str">
        <f>IF(P$3=TRUE,"",(IF(P$6=TRUE,VLOOKUP($P65+141,$O$7:$AC$288,13,FALSE),IF(S$6=TRUE,VLOOKUP($P65+90,$R$7:$AC$288,10,FALSE),IF(V$6=TRUE,VLOOKUP($P65+63,$U$7:$AC$288,7,FALSE),VLOOKUP($P65+50,$X$7:$AC$288,4,FALSE))))))</f>
        <v>/blou/</v>
      </c>
      <c r="J66" s="38" t="str">
        <f>IF(P$3=TRUE,"",IF(P$6=TRUE,VLOOKUP($P65+141,$O$7:$AC$288,14,FALSE),IF(S$6=TRUE,VLOOKUP($P65+90,$R$7:$AC$288,11,FALSE),IF(V$6=TRUE,VLOOKUP($P65+63,$U$7:$AC$288,8,FALSE),VLOOKUP($P65+50,$X$7:$AC$288,5,FALSE)))))</f>
        <v>/bluː/</v>
      </c>
      <c r="K66" s="38" t="str">
        <f>IF(P$3=TRUE,"",IF(P$6=TRUE,VLOOKUP($P65+141,$O$7:$AC$288,15,FALSE),IF(S$6=TRUE,VLOOKUP($P65+90,$R$7:$AC$288,12,FALSE),IF(V$6=TRUE,VLOOKUP($P65+63,$U$7:$AC$288,9,FALSE),VLOOKUP($P65+50,$X$7:$AC$288,6,FALSE)))))</f>
        <v>/bloun/</v>
      </c>
      <c r="M66" s="30"/>
      <c r="O66" s="16">
        <f>O65+141</f>
        <v>202</v>
      </c>
      <c r="P66" s="60"/>
      <c r="Q66" s="54"/>
      <c r="R66" s="23"/>
      <c r="S66" s="23"/>
      <c r="T66" s="23"/>
      <c r="V66" s="61"/>
      <c r="Y66" s="27"/>
      <c r="Z66" s="24" t="s">
        <v>190</v>
      </c>
      <c r="AA66" s="26" t="s">
        <v>191</v>
      </c>
      <c r="AB66" s="26" t="s">
        <v>192</v>
      </c>
      <c r="AC66" s="26" t="s">
        <v>192</v>
      </c>
    </row>
    <row r="67" spans="1:30" ht="15.75" customHeight="1">
      <c r="A67" s="58">
        <f t="shared" si="3"/>
        <v>87</v>
      </c>
      <c r="B67" s="39">
        <f t="shared" si="4"/>
        <v>0</v>
      </c>
      <c r="C67" s="40"/>
      <c r="D67" s="40"/>
      <c r="E67" s="40"/>
      <c r="F67" s="46"/>
      <c r="G67" s="52">
        <f>IF(P$6=TRUE,VLOOKUP($P67,$O$7:$AC$288,2,FALSE),IF(S$6=TRUE,VLOOKUP($P67,$R$7:$AC$288,2,FALSE),IF(V$6=TRUE,VLOOKUP($P67,$U$7:$AC$288,2,FALSE),VLOOKUP($P67,$X$7:$AC$288,2,FALSE))))</f>
        <v>87</v>
      </c>
      <c r="H67" s="42">
        <f>IF(P$6=TRUE,VLOOKUP($P67,$O$7:$AC$288,12,FALSE),IF(S$6=TRUE,VLOOKUP($P67,$R$7:$AC$288,9,FALSE),IF(V$6=TRUE,VLOOKUP($P67,$U$7:$AC$288,6,FALSE),VLOOKUP($P67,$X$7:$AC$288,3,FALSE))))</f>
        <v>0</v>
      </c>
      <c r="I67" s="37" t="str">
        <f>IF(P$6=TRUE,VLOOKUP($P67,$O$7:$AC$288,13,FALSE),IF(S$6=TRUE,VLOOKUP($P67,$R$7:$AC$288,10,FALSE),IF(V$6=TRUE,VLOOKUP($P67,$U$7:$AC$288,7,FALSE),VLOOKUP($P67,$X$7:$AC$288,4,FALSE))))</f>
        <v>wake</v>
      </c>
      <c r="J67" s="37" t="str">
        <f>IF(P$6=TRUE,VLOOKUP($P67,$O$7:$AC$288,14,FALSE),IF(S$6=TRUE,VLOOKUP($P67,$R$7:$AC$288,11,FALSE),IF(V$6=TRUE,VLOOKUP($P67,$U$7:$AC$288,8,FALSE),VLOOKUP($P67,$X$7:$AC$288,5,FALSE))))</f>
        <v>woke</v>
      </c>
      <c r="K67" s="37" t="str">
        <f>IF(P$6=TRUE,VLOOKUP($P67,$O$7:$AC$288,15,FALSE),IF(S$6=TRUE,VLOOKUP($P67,$R$7:$AC$288,12,FALSE),IF(V$6=TRUE,VLOOKUP($P67,$U$7:$AC$288,9,FALSE),VLOOKUP($P67,$X$7:$AC$288,6,FALSE))))</f>
        <v>woken</v>
      </c>
      <c r="N67" s="16">
        <f ca="1">RAND()</f>
        <v>0.49400875960092794</v>
      </c>
      <c r="O67" s="16">
        <f t="shared" si="1"/>
        <v>71</v>
      </c>
      <c r="P67" s="60">
        <v>31</v>
      </c>
      <c r="Q67" s="54"/>
      <c r="R67" s="23"/>
      <c r="S67" s="23"/>
      <c r="T67" s="23"/>
      <c r="V67" s="61"/>
      <c r="Y67" s="27"/>
      <c r="Z67" s="24"/>
      <c r="AA67" s="25" t="s">
        <v>193</v>
      </c>
      <c r="AB67" s="25" t="s">
        <v>194</v>
      </c>
      <c r="AC67" s="25" t="s">
        <v>194</v>
      </c>
      <c r="AD67" s="56">
        <v>1</v>
      </c>
    </row>
    <row r="68" spans="1:29" ht="13.5" customHeight="1">
      <c r="A68" s="59">
        <f t="shared" si="3"/>
        <v>1</v>
      </c>
      <c r="B68" s="43" t="str">
        <f t="shared" si="4"/>
        <v>目を覚ます</v>
      </c>
      <c r="C68" s="44"/>
      <c r="D68" s="44"/>
      <c r="E68" s="44"/>
      <c r="F68" s="46"/>
      <c r="G68" s="57">
        <f>IF(P$6=TRUE,VLOOKUP($P67,$O$7:$AD$288,16,FALSE),IF(S$6=TRUE,VLOOKUP($P67,$R$7:$AD$288,13,FALSE),IF(V$6=TRUE,VLOOKUP($P67,$U$7:$AD$288,10,FALSE),VLOOKUP($P67,$X$7:$AD$288,7,FALSE))))</f>
        <v>1</v>
      </c>
      <c r="H68" s="45" t="str">
        <f>IF(P$6=TRUE,VLOOKUP($P67+141,$O$7:$AC$288,12,FALSE),IF(S$6=TRUE,VLOOKUP($P67+90,$R$7:$AC$288,9,FALSE),IF(V$6=TRUE,VLOOKUP($P67+63,$U$7:$AC$288,6,FALSE),VLOOKUP($P67+50,$X$7:$AC$288,3,FALSE))))</f>
        <v>目を覚ます</v>
      </c>
      <c r="I68" s="38" t="str">
        <f>IF(P$3=TRUE,"",(IF(P$6=TRUE,VLOOKUP($P67+141,$O$7:$AC$288,13,FALSE),IF(S$6=TRUE,VLOOKUP($P67+90,$R$7:$AC$288,10,FALSE),IF(V$6=TRUE,VLOOKUP($P67+63,$U$7:$AC$288,7,FALSE),VLOOKUP($P67+50,$X$7:$AC$288,4,FALSE))))))</f>
        <v>/weɪk/</v>
      </c>
      <c r="J68" s="38" t="str">
        <f>IF(P$3=TRUE,"",IF(P$6=TRUE,VLOOKUP($P67+141,$O$7:$AC$288,14,FALSE),IF(S$6=TRUE,VLOOKUP($P67+90,$R$7:$AC$288,11,FALSE),IF(V$6=TRUE,VLOOKUP($P67+63,$U$7:$AC$288,8,FALSE),VLOOKUP($P67+50,$X$7:$AC$288,5,FALSE)))))</f>
        <v>/wouk/</v>
      </c>
      <c r="K68" s="38" t="str">
        <f>IF(P$3=TRUE,"",IF(P$6=TRUE,VLOOKUP($P67+141,$O$7:$AC$288,15,FALSE),IF(S$6=TRUE,VLOOKUP($P67+90,$R$7:$AC$288,12,FALSE),IF(V$6=TRUE,VLOOKUP($P67+63,$U$7:$AC$288,9,FALSE),VLOOKUP($P67+50,$X$7:$AC$288,6,FALSE)))))</f>
        <v>/wóuk(ə)n/</v>
      </c>
      <c r="M68" s="30"/>
      <c r="O68" s="16">
        <f>O67+141</f>
        <v>212</v>
      </c>
      <c r="P68" s="60"/>
      <c r="Q68" s="54"/>
      <c r="R68" s="23"/>
      <c r="S68" s="23"/>
      <c r="T68" s="23"/>
      <c r="V68" s="61"/>
      <c r="Y68" s="27"/>
      <c r="Z68" s="24" t="s">
        <v>195</v>
      </c>
      <c r="AA68" s="26" t="s">
        <v>196</v>
      </c>
      <c r="AB68" s="26" t="s">
        <v>197</v>
      </c>
      <c r="AC68" s="26" t="s">
        <v>197</v>
      </c>
    </row>
    <row r="69" spans="1:30" ht="15.75">
      <c r="A69" s="58">
        <f t="shared" si="3"/>
        <v>41</v>
      </c>
      <c r="B69" s="39" t="str">
        <f t="shared" si="4"/>
        <v>知る</v>
      </c>
      <c r="C69" s="40"/>
      <c r="D69" s="40"/>
      <c r="E69" s="40"/>
      <c r="F69" s="46"/>
      <c r="G69" s="52">
        <f>IF(P$6=TRUE,VLOOKUP($P69,$O$7:$AC$288,2,FALSE),IF(S$6=TRUE,VLOOKUP($P69,$R$7:$AC$288,2,FALSE),IF(V$6=TRUE,VLOOKUP($P69,$U$7:$AC$288,2,FALSE),VLOOKUP($P69,$X$7:$AC$288,2,FALSE))))</f>
        <v>41</v>
      </c>
      <c r="H69" s="42" t="str">
        <f>IF(P$6=TRUE,VLOOKUP($P69,$O$7:$AC$288,12,FALSE),IF(S$6=TRUE,VLOOKUP($P69,$R$7:$AC$288,9,FALSE),IF(V$6=TRUE,VLOOKUP($P69,$U$7:$AC$288,6,FALSE),VLOOKUP($P69,$X$7:$AC$288,3,FALSE))))</f>
        <v>知る</v>
      </c>
      <c r="I69" s="37" t="str">
        <f>IF(P$6=TRUE,VLOOKUP($P69,$O$7:$AC$288,13,FALSE),IF(S$6=TRUE,VLOOKUP($P69,$R$7:$AC$288,10,FALSE),IF(V$6=TRUE,VLOOKUP($P69,$U$7:$AC$288,7,FALSE),VLOOKUP($P69,$X$7:$AC$288,4,FALSE))))</f>
        <v>know</v>
      </c>
      <c r="J69" s="37" t="str">
        <f>IF(P$6=TRUE,VLOOKUP($P69,$O$7:$AC$288,14,FALSE),IF(S$6=TRUE,VLOOKUP($P69,$R$7:$AC$288,11,FALSE),IF(V$6=TRUE,VLOOKUP($P69,$U$7:$AC$288,8,FALSE),VLOOKUP($P69,$X$7:$AC$288,5,FALSE))))</f>
        <v>knew</v>
      </c>
      <c r="K69" s="37" t="str">
        <f>IF(P$6=TRUE,VLOOKUP($P69,$O$7:$AC$288,15,FALSE),IF(S$6=TRUE,VLOOKUP($P69,$R$7:$AC$288,12,FALSE),IF(V$6=TRUE,VLOOKUP($P69,$U$7:$AC$288,9,FALSE),VLOOKUP($P69,$X$7:$AC$288,6,FALSE))))</f>
        <v>known</v>
      </c>
      <c r="M69" s="30"/>
      <c r="N69" s="16">
        <f ca="1">RAND()</f>
        <v>0.8713550407132793</v>
      </c>
      <c r="O69" s="16">
        <f t="shared" si="1"/>
        <v>21</v>
      </c>
      <c r="P69" s="60">
        <v>32</v>
      </c>
      <c r="Q69" s="54">
        <f ca="1">RAND()/AD69</f>
        <v>1.2572386784565954</v>
      </c>
      <c r="R69" s="23">
        <f>RANK(Q69,Q$7:Q$288)</f>
        <v>6</v>
      </c>
      <c r="S69" s="60">
        <v>17</v>
      </c>
      <c r="T69" s="23">
        <f ca="1">RAND()</f>
        <v>0.7313237959344097</v>
      </c>
      <c r="U69" s="23">
        <f>RANK(T69,T$7:T$288)</f>
        <v>19</v>
      </c>
      <c r="V69" s="61">
        <v>14</v>
      </c>
      <c r="W69" s="27">
        <f ca="1">RAND()</f>
        <v>0.41236276615302114</v>
      </c>
      <c r="X69" s="27">
        <f>RANK(W69,W$7:W$288)</f>
        <v>28</v>
      </c>
      <c r="Y69" s="62">
        <v>12</v>
      </c>
      <c r="Z69" s="24" t="s">
        <v>198</v>
      </c>
      <c r="AA69" s="25" t="s">
        <v>199</v>
      </c>
      <c r="AB69" s="25" t="s">
        <v>200</v>
      </c>
      <c r="AC69" s="25" t="s">
        <v>201</v>
      </c>
      <c r="AD69" s="56">
        <v>0.56</v>
      </c>
    </row>
    <row r="70" spans="1:29" ht="13.5">
      <c r="A70" s="59">
        <f t="shared" si="3"/>
        <v>1</v>
      </c>
      <c r="B70" s="43" t="str">
        <f t="shared" si="4"/>
        <v>知っている</v>
      </c>
      <c r="C70" s="44"/>
      <c r="D70" s="44"/>
      <c r="E70" s="44"/>
      <c r="F70" s="46"/>
      <c r="G70" s="57">
        <f>IF(P$6=TRUE,VLOOKUP($P69,$O$7:$AD$288,16,FALSE),IF(S$6=TRUE,VLOOKUP($P69,$R$7:$AD$288,13,FALSE),IF(V$6=TRUE,VLOOKUP($P69,$U$7:$AD$288,10,FALSE),VLOOKUP($P69,$X$7:$AD$288,7,FALSE))))</f>
        <v>1</v>
      </c>
      <c r="H70" s="45" t="str">
        <f>IF(P$6=TRUE,VLOOKUP($P69+141,$O$7:$AC$288,12,FALSE),IF(S$6=TRUE,VLOOKUP($P69+90,$R$7:$AC$288,9,FALSE),IF(V$6=TRUE,VLOOKUP($P69+63,$U$7:$AC$288,6,FALSE),VLOOKUP($P69+50,$X$7:$AC$288,3,FALSE))))</f>
        <v>知っている</v>
      </c>
      <c r="I70" s="38" t="str">
        <f>IF(P$3=TRUE,"",(IF(P$6=TRUE,VLOOKUP($P69+141,$O$7:$AC$288,13,FALSE),IF(S$6=TRUE,VLOOKUP($P69+90,$R$7:$AC$288,10,FALSE),IF(V$6=TRUE,VLOOKUP($P69+63,$U$7:$AC$288,7,FALSE),VLOOKUP($P69+50,$X$7:$AC$288,4,FALSE))))))</f>
        <v>/nou/</v>
      </c>
      <c r="J70" s="38" t="str">
        <f>IF(P$3=TRUE,"",IF(P$6=TRUE,VLOOKUP($P69+141,$O$7:$AC$288,14,FALSE),IF(S$6=TRUE,VLOOKUP($P69+90,$R$7:$AC$288,11,FALSE),IF(V$6=TRUE,VLOOKUP($P69+63,$U$7:$AC$288,8,FALSE),VLOOKUP($P69+50,$X$7:$AC$288,5,FALSE)))))</f>
        <v>/njuː/</v>
      </c>
      <c r="K70" s="38" t="str">
        <f>IF(P$3=TRUE,"",IF(P$6=TRUE,VLOOKUP($P69+141,$O$7:$AC$288,15,FALSE),IF(S$6=TRUE,VLOOKUP($P69+90,$R$7:$AC$288,12,FALSE),IF(V$6=TRUE,VLOOKUP($P69+63,$U$7:$AC$288,9,FALSE),VLOOKUP($P69+50,$X$7:$AC$288,6,FALSE)))))</f>
        <v>/noun /</v>
      </c>
      <c r="M70" s="30"/>
      <c r="O70" s="16">
        <f>O69+141</f>
        <v>162</v>
      </c>
      <c r="P70" s="60"/>
      <c r="Q70" s="54"/>
      <c r="R70" s="23">
        <f>R69+90</f>
        <v>96</v>
      </c>
      <c r="S70" s="60"/>
      <c r="T70" s="23"/>
      <c r="U70" s="23">
        <f>U69+63</f>
        <v>82</v>
      </c>
      <c r="V70" s="61"/>
      <c r="X70" s="27">
        <f>X69+50</f>
        <v>78</v>
      </c>
      <c r="Y70" s="62"/>
      <c r="Z70" s="24" t="s">
        <v>202</v>
      </c>
      <c r="AA70" s="26" t="s">
        <v>203</v>
      </c>
      <c r="AB70" s="26" t="s">
        <v>204</v>
      </c>
      <c r="AC70" s="26" t="s">
        <v>205</v>
      </c>
    </row>
    <row r="71" spans="1:30" ht="15.75">
      <c r="A71" s="58">
        <f t="shared" si="3"/>
        <v>52</v>
      </c>
      <c r="B71" s="39">
        <f t="shared" si="4"/>
        <v>0</v>
      </c>
      <c r="C71" s="40"/>
      <c r="D71" s="40"/>
      <c r="E71" s="40"/>
      <c r="F71" s="46"/>
      <c r="G71" s="52">
        <f>IF(P$6=TRUE,VLOOKUP($P71,$O$7:$AC$288,2,FALSE),IF(S$6=TRUE,VLOOKUP($P71,$R$7:$AC$288,2,FALSE),IF(V$6=TRUE,VLOOKUP($P71,$U$7:$AC$288,2,FALSE),VLOOKUP($P71,$X$7:$AC$288,2,FALSE))))</f>
        <v>52</v>
      </c>
      <c r="H71" s="42">
        <f>IF(P$6=TRUE,VLOOKUP($P71,$O$7:$AC$288,12,FALSE),IF(S$6=TRUE,VLOOKUP($P71,$R$7:$AC$288,9,FALSE),IF(V$6=TRUE,VLOOKUP($P71,$U$7:$AC$288,6,FALSE),VLOOKUP($P71,$X$7:$AC$288,3,FALSE))))</f>
        <v>0</v>
      </c>
      <c r="I71" s="37" t="str">
        <f>IF(P$6=TRUE,VLOOKUP($P71,$O$7:$AC$288,13,FALSE),IF(S$6=TRUE,VLOOKUP($P71,$R$7:$AC$288,10,FALSE),IF(V$6=TRUE,VLOOKUP($P71,$U$7:$AC$288,7,FALSE),VLOOKUP($P71,$X$7:$AC$288,4,FALSE))))</f>
        <v>meet</v>
      </c>
      <c r="J71" s="37" t="str">
        <f>IF(P$6=TRUE,VLOOKUP($P71,$O$7:$AC$288,14,FALSE),IF(S$6=TRUE,VLOOKUP($P71,$R$7:$AC$288,11,FALSE),IF(V$6=TRUE,VLOOKUP($P71,$U$7:$AC$288,8,FALSE),VLOOKUP($P71,$X$7:$AC$288,5,FALSE))))</f>
        <v>met</v>
      </c>
      <c r="K71" s="37" t="str">
        <f>IF(P$6=TRUE,VLOOKUP($P71,$O$7:$AC$288,15,FALSE),IF(S$6=TRUE,VLOOKUP($P71,$R$7:$AC$288,12,FALSE),IF(V$6=TRUE,VLOOKUP($P71,$U$7:$AC$288,9,FALSE),VLOOKUP($P71,$X$7:$AC$288,6,FALSE))))</f>
        <v>met</v>
      </c>
      <c r="M71" s="30"/>
      <c r="N71" s="16">
        <f ca="1">RAND()</f>
        <v>0.7891818451159471</v>
      </c>
      <c r="O71" s="16">
        <f aca="true" t="shared" si="5" ref="O71:O133">RANK(N71,N$7:N$288)</f>
        <v>38</v>
      </c>
      <c r="P71" s="60">
        <v>33</v>
      </c>
      <c r="Q71" s="54">
        <f ca="1">RAND()/AD71</f>
        <v>0.7460038916732469</v>
      </c>
      <c r="R71" s="23">
        <f>RANK(Q71,Q$7:Q$288)</f>
        <v>25</v>
      </c>
      <c r="S71" s="60">
        <v>18</v>
      </c>
      <c r="T71" s="23">
        <f ca="1">RAND()</f>
        <v>0.5423268718372656</v>
      </c>
      <c r="U71" s="23">
        <f>RANK(T71,T$7:T$288)</f>
        <v>31</v>
      </c>
      <c r="V71" s="61">
        <v>15</v>
      </c>
      <c r="Y71" s="27"/>
      <c r="Z71" s="24" t="s">
        <v>206</v>
      </c>
      <c r="AA71" s="25" t="s">
        <v>207</v>
      </c>
      <c r="AB71" s="25" t="s">
        <v>208</v>
      </c>
      <c r="AC71" s="25" t="s">
        <v>209</v>
      </c>
      <c r="AD71" s="56">
        <v>0.9682539682539683</v>
      </c>
    </row>
    <row r="72" spans="1:29" ht="13.5">
      <c r="A72" s="59">
        <f t="shared" si="3"/>
        <v>0.91</v>
      </c>
      <c r="B72" s="43" t="str">
        <f t="shared" si="4"/>
        <v>会う</v>
      </c>
      <c r="C72" s="44"/>
      <c r="D72" s="44"/>
      <c r="E72" s="44"/>
      <c r="F72" s="46"/>
      <c r="G72" s="57">
        <f>IF(P$6=TRUE,VLOOKUP($P71,$O$7:$AD$288,16,FALSE),IF(S$6=TRUE,VLOOKUP($P71,$R$7:$AD$288,13,FALSE),IF(V$6=TRUE,VLOOKUP($P71,$U$7:$AD$288,10,FALSE),VLOOKUP($P71,$X$7:$AD$288,7,FALSE))))</f>
        <v>0.91</v>
      </c>
      <c r="H72" s="45" t="str">
        <f>IF(P$6=TRUE,VLOOKUP($P71+141,$O$7:$AC$288,12,FALSE),IF(S$6=TRUE,VLOOKUP($P71+90,$R$7:$AC$288,9,FALSE),IF(V$6=TRUE,VLOOKUP($P71+63,$U$7:$AC$288,6,FALSE),VLOOKUP($P71+50,$X$7:$AC$288,3,FALSE))))</f>
        <v>会う</v>
      </c>
      <c r="I72" s="38" t="str">
        <f>IF(P$3=TRUE,"",(IF(P$6=TRUE,VLOOKUP($P71+141,$O$7:$AC$288,13,FALSE),IF(S$6=TRUE,VLOOKUP($P71+90,$R$7:$AC$288,10,FALSE),IF(V$6=TRUE,VLOOKUP($P71+63,$U$7:$AC$288,7,FALSE),VLOOKUP($P71+50,$X$7:$AC$288,4,FALSE))))))</f>
        <v>/miːt/</v>
      </c>
      <c r="J72" s="38" t="str">
        <f>IF(P$3=TRUE,"",IF(P$6=TRUE,VLOOKUP($P71+141,$O$7:$AC$288,14,FALSE),IF(S$6=TRUE,VLOOKUP($P71+90,$R$7:$AC$288,11,FALSE),IF(V$6=TRUE,VLOOKUP($P71+63,$U$7:$AC$288,8,FALSE),VLOOKUP($P71+50,$X$7:$AC$288,5,FALSE)))))</f>
        <v>/met/</v>
      </c>
      <c r="K72" s="38" t="str">
        <f>IF(P$3=TRUE,"",IF(P$6=TRUE,VLOOKUP($P71+141,$O$7:$AC$288,15,FALSE),IF(S$6=TRUE,VLOOKUP($P71+90,$R$7:$AC$288,12,FALSE),IF(V$6=TRUE,VLOOKUP($P71+63,$U$7:$AC$288,9,FALSE),VLOOKUP($P71+50,$X$7:$AC$288,6,FALSE)))))</f>
        <v>/met/</v>
      </c>
      <c r="M72" s="30"/>
      <c r="O72" s="16">
        <f>O71+141</f>
        <v>179</v>
      </c>
      <c r="P72" s="60"/>
      <c r="Q72" s="54"/>
      <c r="R72" s="23">
        <f>R71+90</f>
        <v>115</v>
      </c>
      <c r="S72" s="60"/>
      <c r="T72" s="23"/>
      <c r="U72" s="23">
        <f>U71+63</f>
        <v>94</v>
      </c>
      <c r="V72" s="61"/>
      <c r="Y72" s="27"/>
      <c r="Z72" s="24" t="s">
        <v>210</v>
      </c>
      <c r="AA72" s="26" t="s">
        <v>211</v>
      </c>
      <c r="AB72" s="26" t="s">
        <v>212</v>
      </c>
      <c r="AC72" s="26" t="s">
        <v>213</v>
      </c>
    </row>
    <row r="73" spans="1:30" ht="15.75">
      <c r="A73" s="58">
        <f t="shared" si="3"/>
        <v>33</v>
      </c>
      <c r="B73" s="39" t="str">
        <f t="shared" si="4"/>
        <v>成長する</v>
      </c>
      <c r="C73" s="40"/>
      <c r="D73" s="40"/>
      <c r="E73" s="40"/>
      <c r="F73" s="46"/>
      <c r="G73" s="52">
        <f>IF(P$6=TRUE,VLOOKUP($P73,$O$7:$AC$288,2,FALSE),IF(S$6=TRUE,VLOOKUP($P73,$R$7:$AC$288,2,FALSE),IF(V$6=TRUE,VLOOKUP($P73,$U$7:$AC$288,2,FALSE),VLOOKUP($P73,$X$7:$AC$288,2,FALSE))))</f>
        <v>33</v>
      </c>
      <c r="H73" s="42" t="str">
        <f>IF(P$6=TRUE,VLOOKUP($P73,$O$7:$AC$288,12,FALSE),IF(S$6=TRUE,VLOOKUP($P73,$R$7:$AC$288,9,FALSE),IF(V$6=TRUE,VLOOKUP($P73,$U$7:$AC$288,6,FALSE),VLOOKUP($P73,$X$7:$AC$288,3,FALSE))))</f>
        <v>成長する</v>
      </c>
      <c r="I73" s="37" t="str">
        <f>IF(P$6=TRUE,VLOOKUP($P73,$O$7:$AC$288,13,FALSE),IF(S$6=TRUE,VLOOKUP($P73,$R$7:$AC$288,10,FALSE),IF(V$6=TRUE,VLOOKUP($P73,$U$7:$AC$288,7,FALSE),VLOOKUP($P73,$X$7:$AC$288,4,FALSE))))</f>
        <v>grow</v>
      </c>
      <c r="J73" s="37" t="str">
        <f>IF(P$6=TRUE,VLOOKUP($P73,$O$7:$AC$288,14,FALSE),IF(S$6=TRUE,VLOOKUP($P73,$R$7:$AC$288,11,FALSE),IF(V$6=TRUE,VLOOKUP($P73,$U$7:$AC$288,8,FALSE),VLOOKUP($P73,$X$7:$AC$288,5,FALSE))))</f>
        <v>grew</v>
      </c>
      <c r="K73" s="37" t="str">
        <f>IF(P$6=TRUE,VLOOKUP($P73,$O$7:$AC$288,15,FALSE),IF(S$6=TRUE,VLOOKUP($P73,$R$7:$AC$288,12,FALSE),IF(V$6=TRUE,VLOOKUP($P73,$U$7:$AC$288,9,FALSE),VLOOKUP($P73,$X$7:$AC$288,6,FALSE))))</f>
        <v>grown</v>
      </c>
      <c r="M73" s="30"/>
      <c r="N73" s="16">
        <f ca="1">RAND()</f>
        <v>0.7662278837168</v>
      </c>
      <c r="O73" s="16">
        <f t="shared" si="5"/>
        <v>41</v>
      </c>
      <c r="P73" s="60">
        <v>34</v>
      </c>
      <c r="Q73" s="54">
        <f ca="1">RAND()/AD73</f>
        <v>0.12811156349817754</v>
      </c>
      <c r="R73" s="23">
        <f>RANK(Q73,Q$7:Q$288)</f>
        <v>78</v>
      </c>
      <c r="S73" s="60">
        <v>19</v>
      </c>
      <c r="T73" s="23">
        <f ca="1">RAND()</f>
        <v>0.40353531378524465</v>
      </c>
      <c r="U73" s="23">
        <f>RANK(T73,T$7:T$288)</f>
        <v>42</v>
      </c>
      <c r="V73" s="61">
        <v>16</v>
      </c>
      <c r="W73" s="27">
        <f ca="1">RAND()</f>
        <v>0.026053388820645562</v>
      </c>
      <c r="X73" s="27">
        <f>RANK(W73,W$7:W$288)</f>
        <v>49</v>
      </c>
      <c r="Y73" s="62">
        <v>13</v>
      </c>
      <c r="Z73" s="24"/>
      <c r="AA73" s="25" t="s">
        <v>214</v>
      </c>
      <c r="AB73" s="25" t="s">
        <v>215</v>
      </c>
      <c r="AC73" s="25" t="s">
        <v>216</v>
      </c>
      <c r="AD73" s="56">
        <v>1</v>
      </c>
    </row>
    <row r="74" spans="1:29" ht="13.5">
      <c r="A74" s="59">
        <f t="shared" si="3"/>
        <v>1</v>
      </c>
      <c r="B74" s="43" t="str">
        <f t="shared" si="4"/>
        <v>なる、育てる</v>
      </c>
      <c r="C74" s="44"/>
      <c r="D74" s="44"/>
      <c r="E74" s="44"/>
      <c r="F74" s="46"/>
      <c r="G74" s="57">
        <f>IF(P$6=TRUE,VLOOKUP($P73,$O$7:$AD$288,16,FALSE),IF(S$6=TRUE,VLOOKUP($P73,$R$7:$AD$288,13,FALSE),IF(V$6=TRUE,VLOOKUP($P73,$U$7:$AD$288,10,FALSE),VLOOKUP($P73,$X$7:$AD$288,7,FALSE))))</f>
        <v>1</v>
      </c>
      <c r="H74" s="45" t="str">
        <f>IF(P$6=TRUE,VLOOKUP($P73+141,$O$7:$AC$288,12,FALSE),IF(S$6=TRUE,VLOOKUP($P73+90,$R$7:$AC$288,9,FALSE),IF(V$6=TRUE,VLOOKUP($P73+63,$U$7:$AC$288,6,FALSE),VLOOKUP($P73+50,$X$7:$AC$288,3,FALSE))))</f>
        <v>なる、育てる</v>
      </c>
      <c r="I74" s="38" t="str">
        <f>IF(P$3=TRUE,"",(IF(P$6=TRUE,VLOOKUP($P73+141,$O$7:$AC$288,13,FALSE),IF(S$6=TRUE,VLOOKUP($P73+90,$R$7:$AC$288,10,FALSE),IF(V$6=TRUE,VLOOKUP($P73+63,$U$7:$AC$288,7,FALSE),VLOOKUP($P73+50,$X$7:$AC$288,4,FALSE))))))</f>
        <v>/ɡrou/</v>
      </c>
      <c r="J74" s="38" t="str">
        <f>IF(P$3=TRUE,"",IF(P$6=TRUE,VLOOKUP($P73+141,$O$7:$AC$288,14,FALSE),IF(S$6=TRUE,VLOOKUP($P73+90,$R$7:$AC$288,11,FALSE),IF(V$6=TRUE,VLOOKUP($P73+63,$U$7:$AC$288,8,FALSE),VLOOKUP($P73+50,$X$7:$AC$288,5,FALSE)))))</f>
        <v>/ɡruː/</v>
      </c>
      <c r="K74" s="38" t="str">
        <f>IF(P$3=TRUE,"",IF(P$6=TRUE,VLOOKUP($P73+141,$O$7:$AC$288,15,FALSE),IF(S$6=TRUE,VLOOKUP($P73+90,$R$7:$AC$288,12,FALSE),IF(V$6=TRUE,VLOOKUP($P73+63,$U$7:$AC$288,9,FALSE),VLOOKUP($P73+50,$X$7:$AC$288,6,FALSE)))))</f>
        <v>/ɡroun/</v>
      </c>
      <c r="M74" s="30"/>
      <c r="O74" s="16">
        <f>O73+141</f>
        <v>182</v>
      </c>
      <c r="P74" s="60"/>
      <c r="Q74" s="54"/>
      <c r="R74" s="23">
        <f>R73+90</f>
        <v>168</v>
      </c>
      <c r="S74" s="60"/>
      <c r="T74" s="23"/>
      <c r="U74" s="23">
        <f>U73+63</f>
        <v>105</v>
      </c>
      <c r="V74" s="61"/>
      <c r="X74" s="27">
        <f>X73+50</f>
        <v>99</v>
      </c>
      <c r="Y74" s="62"/>
      <c r="Z74" s="24" t="s">
        <v>217</v>
      </c>
      <c r="AA74" s="26" t="s">
        <v>218</v>
      </c>
      <c r="AB74" s="26" t="s">
        <v>219</v>
      </c>
      <c r="AC74" s="26" t="s">
        <v>220</v>
      </c>
    </row>
    <row r="75" spans="1:30" ht="15.75">
      <c r="A75" s="58">
        <f t="shared" si="3"/>
        <v>24</v>
      </c>
      <c r="B75" s="39" t="str">
        <f t="shared" si="4"/>
        <v>戦う、争う</v>
      </c>
      <c r="C75" s="40"/>
      <c r="D75" s="40"/>
      <c r="E75" s="40"/>
      <c r="F75" s="46"/>
      <c r="G75" s="52">
        <f>IF(P$6=TRUE,VLOOKUP($P75,$O$7:$AC$288,2,FALSE),IF(S$6=TRUE,VLOOKUP($P75,$R$7:$AC$288,2,FALSE),IF(V$6=TRUE,VLOOKUP($P75,$U$7:$AC$288,2,FALSE),VLOOKUP($P75,$X$7:$AC$288,2,FALSE))))</f>
        <v>24</v>
      </c>
      <c r="H75" s="42" t="str">
        <f>IF(P$6=TRUE,VLOOKUP($P75,$O$7:$AC$288,12,FALSE),IF(S$6=TRUE,VLOOKUP($P75,$R$7:$AC$288,9,FALSE),IF(V$6=TRUE,VLOOKUP($P75,$U$7:$AC$288,6,FALSE),VLOOKUP($P75,$X$7:$AC$288,3,FALSE))))</f>
        <v>戦う、争う</v>
      </c>
      <c r="I75" s="37" t="str">
        <f>IF(P$6=TRUE,VLOOKUP($P75,$O$7:$AC$288,13,FALSE),IF(S$6=TRUE,VLOOKUP($P75,$R$7:$AC$288,10,FALSE),IF(V$6=TRUE,VLOOKUP($P75,$U$7:$AC$288,7,FALSE),VLOOKUP($P75,$X$7:$AC$288,4,FALSE))))</f>
        <v>fight</v>
      </c>
      <c r="J75" s="37" t="str">
        <f>IF(P$6=TRUE,VLOOKUP($P75,$O$7:$AC$288,14,FALSE),IF(S$6=TRUE,VLOOKUP($P75,$R$7:$AC$288,11,FALSE),IF(V$6=TRUE,VLOOKUP($P75,$U$7:$AC$288,8,FALSE),VLOOKUP($P75,$X$7:$AC$288,5,FALSE))))</f>
        <v>fought</v>
      </c>
      <c r="K75" s="37" t="str">
        <f>IF(P$6=TRUE,VLOOKUP($P75,$O$7:$AC$288,15,FALSE),IF(S$6=TRUE,VLOOKUP($P75,$R$7:$AC$288,12,FALSE),IF(V$6=TRUE,VLOOKUP($P75,$U$7:$AC$288,9,FALSE),VLOOKUP($P75,$X$7:$AC$288,6,FALSE))))</f>
        <v>fought</v>
      </c>
      <c r="M75" s="30"/>
      <c r="N75" s="16">
        <f ca="1">RAND()</f>
        <v>0.33537298269232085</v>
      </c>
      <c r="O75" s="16">
        <f t="shared" si="5"/>
        <v>97</v>
      </c>
      <c r="P75" s="60">
        <v>35</v>
      </c>
      <c r="Q75" s="54">
        <f ca="1">RAND()/AD75</f>
        <v>0.39499211560160696</v>
      </c>
      <c r="R75" s="23">
        <f>RANK(Q75,Q$7:Q$288)</f>
        <v>48</v>
      </c>
      <c r="S75" s="60">
        <v>20</v>
      </c>
      <c r="T75" s="23">
        <f ca="1">RAND()</f>
        <v>0.33164368488774376</v>
      </c>
      <c r="U75" s="23">
        <f>RANK(T75,T$7:T$288)</f>
        <v>45</v>
      </c>
      <c r="V75" s="61">
        <v>17</v>
      </c>
      <c r="W75" s="27">
        <f ca="1">RAND()</f>
        <v>0.08165860756006599</v>
      </c>
      <c r="X75" s="27">
        <f>RANK(W75,W$7:W$288)</f>
        <v>46</v>
      </c>
      <c r="Y75" s="62">
        <v>14</v>
      </c>
      <c r="Z75" s="24" t="s">
        <v>221</v>
      </c>
      <c r="AA75" s="25" t="s">
        <v>222</v>
      </c>
      <c r="AB75" s="25" t="s">
        <v>223</v>
      </c>
      <c r="AC75" s="25" t="s">
        <v>224</v>
      </c>
      <c r="AD75" s="56">
        <v>1</v>
      </c>
    </row>
    <row r="76" spans="1:29" ht="13.5">
      <c r="A76" s="59">
        <f t="shared" si="3"/>
        <v>1</v>
      </c>
      <c r="B76" s="43" t="str">
        <f t="shared" si="4"/>
        <v>けんかする</v>
      </c>
      <c r="C76" s="44"/>
      <c r="D76" s="44"/>
      <c r="E76" s="44"/>
      <c r="F76" s="46"/>
      <c r="G76" s="57">
        <f>IF(P$6=TRUE,VLOOKUP($P75,$O$7:$AD$288,16,FALSE),IF(S$6=TRUE,VLOOKUP($P75,$R$7:$AD$288,13,FALSE),IF(V$6=TRUE,VLOOKUP($P75,$U$7:$AD$288,10,FALSE),VLOOKUP($P75,$X$7:$AD$288,7,FALSE))))</f>
        <v>1</v>
      </c>
      <c r="H76" s="45" t="str">
        <f>IF(P$6=TRUE,VLOOKUP($P75+141,$O$7:$AC$288,12,FALSE),IF(S$6=TRUE,VLOOKUP($P75+90,$R$7:$AC$288,9,FALSE),IF(V$6=TRUE,VLOOKUP($P75+63,$U$7:$AC$288,6,FALSE),VLOOKUP($P75+50,$X$7:$AC$288,3,FALSE))))</f>
        <v>けんかする</v>
      </c>
      <c r="I76" s="38" t="str">
        <f>IF(P$3=TRUE,"",(IF(P$6=TRUE,VLOOKUP($P75+141,$O$7:$AC$288,13,FALSE),IF(S$6=TRUE,VLOOKUP($P75+90,$R$7:$AC$288,10,FALSE),IF(V$6=TRUE,VLOOKUP($P75+63,$U$7:$AC$288,7,FALSE),VLOOKUP($P75+50,$X$7:$AC$288,4,FALSE))))))</f>
        <v>/faɪt/</v>
      </c>
      <c r="J76" s="38" t="str">
        <f>IF(P$3=TRUE,"",IF(P$6=TRUE,VLOOKUP($P75+141,$O$7:$AC$288,14,FALSE),IF(S$6=TRUE,VLOOKUP($P75+90,$R$7:$AC$288,11,FALSE),IF(V$6=TRUE,VLOOKUP($P75+63,$U$7:$AC$288,8,FALSE),VLOOKUP($P75+50,$X$7:$AC$288,5,FALSE)))))</f>
        <v>/fɔːt,　(米)fɑːt/</v>
      </c>
      <c r="K76" s="38" t="str">
        <f>IF(P$3=TRUE,"",IF(P$6=TRUE,VLOOKUP($P75+141,$O$7:$AC$288,15,FALSE),IF(S$6=TRUE,VLOOKUP($P75+90,$R$7:$AC$288,12,FALSE),IF(V$6=TRUE,VLOOKUP($P75+63,$U$7:$AC$288,9,FALSE),VLOOKUP($P75+50,$X$7:$AC$288,6,FALSE)))))</f>
        <v>/fɔːt,　(米)fɑːt/</v>
      </c>
      <c r="M76" s="30"/>
      <c r="O76" s="16">
        <f>O75+141</f>
        <v>238</v>
      </c>
      <c r="P76" s="60"/>
      <c r="Q76" s="54"/>
      <c r="R76" s="23">
        <f>R75+90</f>
        <v>138</v>
      </c>
      <c r="S76" s="60"/>
      <c r="T76" s="23"/>
      <c r="U76" s="23">
        <f>U75+63</f>
        <v>108</v>
      </c>
      <c r="V76" s="61"/>
      <c r="X76" s="27">
        <f>X75+50</f>
        <v>96</v>
      </c>
      <c r="Y76" s="62"/>
      <c r="Z76" s="24" t="s">
        <v>225</v>
      </c>
      <c r="AA76" s="26" t="s">
        <v>226</v>
      </c>
      <c r="AB76" s="26" t="s">
        <v>227</v>
      </c>
      <c r="AC76" s="26" t="s">
        <v>228</v>
      </c>
    </row>
    <row r="77" spans="1:30" ht="15.75" customHeight="1">
      <c r="A77" s="58">
        <f t="shared" si="3"/>
        <v>4</v>
      </c>
      <c r="B77" s="39" t="str">
        <f t="shared" si="4"/>
        <v>始まる</v>
      </c>
      <c r="C77" s="40"/>
      <c r="D77" s="40"/>
      <c r="E77" s="40"/>
      <c r="F77" s="46"/>
      <c r="G77" s="52">
        <f>IF(P$6=TRUE,VLOOKUP($P77,$O$7:$AC$288,2,FALSE),IF(S$6=TRUE,VLOOKUP($P77,$R$7:$AC$288,2,FALSE),IF(V$6=TRUE,VLOOKUP($P77,$U$7:$AC$288,2,FALSE),VLOOKUP($P77,$X$7:$AC$288,2,FALSE))))</f>
        <v>4</v>
      </c>
      <c r="H77" s="42" t="str">
        <f>IF(P$6=TRUE,VLOOKUP($P77,$O$7:$AC$288,12,FALSE),IF(S$6=TRUE,VLOOKUP($P77,$R$7:$AC$288,9,FALSE),IF(V$6=TRUE,VLOOKUP($P77,$U$7:$AC$288,6,FALSE),VLOOKUP($P77,$X$7:$AC$288,3,FALSE))))</f>
        <v>始まる</v>
      </c>
      <c r="I77" s="37" t="str">
        <f>IF(P$6=TRUE,VLOOKUP($P77,$O$7:$AC$288,13,FALSE),IF(S$6=TRUE,VLOOKUP($P77,$R$7:$AC$288,10,FALSE),IF(V$6=TRUE,VLOOKUP($P77,$U$7:$AC$288,7,FALSE),VLOOKUP($P77,$X$7:$AC$288,4,FALSE))))</f>
        <v>begin</v>
      </c>
      <c r="J77" s="37" t="str">
        <f>IF(P$6=TRUE,VLOOKUP($P77,$O$7:$AC$288,14,FALSE),IF(S$6=TRUE,VLOOKUP($P77,$R$7:$AC$288,11,FALSE),IF(V$6=TRUE,VLOOKUP($P77,$U$7:$AC$288,8,FALSE),VLOOKUP($P77,$X$7:$AC$288,5,FALSE))))</f>
        <v>began</v>
      </c>
      <c r="K77" s="37" t="str">
        <f>IF(P$6=TRUE,VLOOKUP($P77,$O$7:$AC$288,15,FALSE),IF(S$6=TRUE,VLOOKUP($P77,$R$7:$AC$288,12,FALSE),IF(V$6=TRUE,VLOOKUP($P77,$U$7:$AC$288,9,FALSE),VLOOKUP($P77,$X$7:$AC$288,6,FALSE))))</f>
        <v>begun</v>
      </c>
      <c r="M77" s="30"/>
      <c r="N77" s="16">
        <f ca="1">RAND()</f>
        <v>0.9093900212831019</v>
      </c>
      <c r="O77" s="16">
        <f t="shared" si="5"/>
        <v>17</v>
      </c>
      <c r="P77" s="60">
        <v>36</v>
      </c>
      <c r="Q77" s="54"/>
      <c r="R77" s="23"/>
      <c r="S77" s="23"/>
      <c r="T77" s="23"/>
      <c r="V77" s="61"/>
      <c r="Y77" s="27"/>
      <c r="Z77" s="24"/>
      <c r="AA77" s="25" t="s">
        <v>229</v>
      </c>
      <c r="AB77" s="25" t="s">
        <v>230</v>
      </c>
      <c r="AC77" s="25" t="s">
        <v>230</v>
      </c>
      <c r="AD77" s="56">
        <v>1</v>
      </c>
    </row>
    <row r="78" spans="1:29" ht="13.5" customHeight="1">
      <c r="A78" s="59">
        <f t="shared" si="3"/>
        <v>0.55</v>
      </c>
      <c r="B78" s="43" t="str">
        <f t="shared" si="4"/>
        <v>始める</v>
      </c>
      <c r="C78" s="44"/>
      <c r="D78" s="44"/>
      <c r="E78" s="44"/>
      <c r="F78" s="46"/>
      <c r="G78" s="57">
        <f>IF(P$6=TRUE,VLOOKUP($P77,$O$7:$AD$288,16,FALSE),IF(S$6=TRUE,VLOOKUP($P77,$R$7:$AD$288,13,FALSE),IF(V$6=TRUE,VLOOKUP($P77,$U$7:$AD$288,10,FALSE),VLOOKUP($P77,$X$7:$AD$288,7,FALSE))))</f>
        <v>0.55</v>
      </c>
      <c r="H78" s="45" t="str">
        <f>IF(P$6=TRUE,VLOOKUP($P77+141,$O$7:$AC$288,12,FALSE),IF(S$6=TRUE,VLOOKUP($P77+90,$R$7:$AC$288,9,FALSE),IF(V$6=TRUE,VLOOKUP($P77+63,$U$7:$AC$288,6,FALSE),VLOOKUP($P77+50,$X$7:$AC$288,3,FALSE))))</f>
        <v>始める</v>
      </c>
      <c r="I78" s="38" t="str">
        <f>IF(P$3=TRUE,"",(IF(P$6=TRUE,VLOOKUP($P77+141,$O$7:$AC$288,13,FALSE),IF(S$6=TRUE,VLOOKUP($P77+90,$R$7:$AC$288,10,FALSE),IF(V$6=TRUE,VLOOKUP($P77+63,$U$7:$AC$288,7,FALSE),VLOOKUP($P77+50,$X$7:$AC$288,4,FALSE))))))</f>
        <v>/bɪɡɪ́n/</v>
      </c>
      <c r="J78" s="38" t="str">
        <f>IF(P$3=TRUE,"",IF(P$6=TRUE,VLOOKUP($P77+141,$O$7:$AC$288,14,FALSE),IF(S$6=TRUE,VLOOKUP($P77+90,$R$7:$AC$288,11,FALSE),IF(V$6=TRUE,VLOOKUP($P77+63,$U$7:$AC$288,8,FALSE),VLOOKUP($P77+50,$X$7:$AC$288,5,FALSE)))))</f>
        <v>/bɪɡǽn/</v>
      </c>
      <c r="K78" s="38" t="str">
        <f>IF(P$3=TRUE,"",IF(P$6=TRUE,VLOOKUP($P77+141,$O$7:$AC$288,15,FALSE),IF(S$6=TRUE,VLOOKUP($P77+90,$R$7:$AC$288,12,FALSE),IF(V$6=TRUE,VLOOKUP($P77+63,$U$7:$AC$288,9,FALSE),VLOOKUP($P77+50,$X$7:$AC$288,6,FALSE)))))</f>
        <v>/bɪɡʌ́n/</v>
      </c>
      <c r="M78" s="30"/>
      <c r="O78" s="16">
        <f>O77+141</f>
        <v>158</v>
      </c>
      <c r="P78" s="60"/>
      <c r="Q78" s="54"/>
      <c r="R78" s="23"/>
      <c r="S78" s="23"/>
      <c r="T78" s="23"/>
      <c r="V78" s="61"/>
      <c r="Y78" s="27"/>
      <c r="Z78" s="24" t="s">
        <v>231</v>
      </c>
      <c r="AA78" s="26" t="s">
        <v>232</v>
      </c>
      <c r="AB78" s="26" t="s">
        <v>233</v>
      </c>
      <c r="AC78" s="26" t="s">
        <v>233</v>
      </c>
    </row>
    <row r="79" spans="1:30" ht="15.75">
      <c r="A79" s="58">
        <f t="shared" si="3"/>
        <v>61</v>
      </c>
      <c r="B79" s="39" t="str">
        <f t="shared" si="4"/>
        <v>見る</v>
      </c>
      <c r="C79" s="40"/>
      <c r="D79" s="40"/>
      <c r="E79" s="40"/>
      <c r="F79" s="46"/>
      <c r="G79" s="52">
        <f>IF(P$6=TRUE,VLOOKUP($P79,$O$7:$AC$288,2,FALSE),IF(S$6=TRUE,VLOOKUP($P79,$R$7:$AC$288,2,FALSE),IF(V$6=TRUE,VLOOKUP($P79,$U$7:$AC$288,2,FALSE),VLOOKUP($P79,$X$7:$AC$288,2,FALSE))))</f>
        <v>61</v>
      </c>
      <c r="H79" s="42" t="str">
        <f>IF(P$6=TRUE,VLOOKUP($P79,$O$7:$AC$288,12,FALSE),IF(S$6=TRUE,VLOOKUP($P79,$R$7:$AC$288,9,FALSE),IF(V$6=TRUE,VLOOKUP($P79,$U$7:$AC$288,6,FALSE),VLOOKUP($P79,$X$7:$AC$288,3,FALSE))))</f>
        <v>見る</v>
      </c>
      <c r="I79" s="37" t="str">
        <f>IF(P$6=TRUE,VLOOKUP($P79,$O$7:$AC$288,13,FALSE),IF(S$6=TRUE,VLOOKUP($P79,$R$7:$AC$288,10,FALSE),IF(V$6=TRUE,VLOOKUP($P79,$U$7:$AC$288,7,FALSE),VLOOKUP($P79,$X$7:$AC$288,4,FALSE))))</f>
        <v>see</v>
      </c>
      <c r="J79" s="37" t="str">
        <f>IF(P$6=TRUE,VLOOKUP($P79,$O$7:$AC$288,14,FALSE),IF(S$6=TRUE,VLOOKUP($P79,$R$7:$AC$288,11,FALSE),IF(V$6=TRUE,VLOOKUP($P79,$U$7:$AC$288,8,FALSE),VLOOKUP($P79,$X$7:$AC$288,5,FALSE))))</f>
        <v>saw</v>
      </c>
      <c r="K79" s="37" t="str">
        <f>IF(P$6=TRUE,VLOOKUP($P79,$O$7:$AC$288,15,FALSE),IF(S$6=TRUE,VLOOKUP($P79,$R$7:$AC$288,12,FALSE),IF(V$6=TRUE,VLOOKUP($P79,$U$7:$AC$288,9,FALSE),VLOOKUP($P79,$X$7:$AC$288,6,FALSE))))</f>
        <v>seen</v>
      </c>
      <c r="M79" s="30"/>
      <c r="N79" s="16">
        <f ca="1">RAND()</f>
        <v>0.3307260213434464</v>
      </c>
      <c r="O79" s="16">
        <f t="shared" si="5"/>
        <v>98</v>
      </c>
      <c r="P79" s="60">
        <v>37</v>
      </c>
      <c r="Q79" s="54">
        <f ca="1">RAND()/AD79</f>
        <v>0.42889432338198796</v>
      </c>
      <c r="R79" s="23">
        <f>RANK(Q79,Q$7:Q$288)</f>
        <v>45</v>
      </c>
      <c r="S79" s="60">
        <v>21</v>
      </c>
      <c r="T79" s="23">
        <f ca="1">RAND()</f>
        <v>0.2839562825314821</v>
      </c>
      <c r="U79" s="23">
        <f>RANK(T79,T$7:T$288)</f>
        <v>46</v>
      </c>
      <c r="V79" s="61">
        <v>18</v>
      </c>
      <c r="W79" s="27">
        <f ca="1">RAND()</f>
        <v>0.1805118474080657</v>
      </c>
      <c r="X79" s="27">
        <f>RANK(W79,W$7:W$288)</f>
        <v>43</v>
      </c>
      <c r="Y79" s="62">
        <v>15</v>
      </c>
      <c r="Z79" s="24"/>
      <c r="AA79" s="25" t="s">
        <v>234</v>
      </c>
      <c r="AB79" s="25" t="s">
        <v>235</v>
      </c>
      <c r="AC79" s="25" t="s">
        <v>236</v>
      </c>
      <c r="AD79" s="56">
        <v>1</v>
      </c>
    </row>
    <row r="80" spans="1:29" ht="13.5">
      <c r="A80" s="59">
        <f t="shared" si="3"/>
        <v>1</v>
      </c>
      <c r="B80" s="43" t="str">
        <f t="shared" si="4"/>
        <v>見える</v>
      </c>
      <c r="C80" s="44"/>
      <c r="D80" s="44"/>
      <c r="E80" s="44"/>
      <c r="F80" s="46"/>
      <c r="G80" s="57">
        <f>IF(P$6=TRUE,VLOOKUP($P79,$O$7:$AD$288,16,FALSE),IF(S$6=TRUE,VLOOKUP($P79,$R$7:$AD$288,13,FALSE),IF(V$6=TRUE,VLOOKUP($P79,$U$7:$AD$288,10,FALSE),VLOOKUP($P79,$X$7:$AD$288,7,FALSE))))</f>
        <v>1</v>
      </c>
      <c r="H80" s="45" t="str">
        <f>IF(P$6=TRUE,VLOOKUP($P79+141,$O$7:$AC$288,12,FALSE),IF(S$6=TRUE,VLOOKUP($P79+90,$R$7:$AC$288,9,FALSE),IF(V$6=TRUE,VLOOKUP($P79+63,$U$7:$AC$288,6,FALSE),VLOOKUP($P79+50,$X$7:$AC$288,3,FALSE))))</f>
        <v>見える</v>
      </c>
      <c r="I80" s="38" t="str">
        <f>IF(P$3=TRUE,"",(IF(P$6=TRUE,VLOOKUP($P79+141,$O$7:$AC$288,13,FALSE),IF(S$6=TRUE,VLOOKUP($P79+90,$R$7:$AC$288,10,FALSE),IF(V$6=TRUE,VLOOKUP($P79+63,$U$7:$AC$288,7,FALSE),VLOOKUP($P79+50,$X$7:$AC$288,4,FALSE))))))</f>
        <v>/siː/</v>
      </c>
      <c r="J80" s="38" t="str">
        <f>IF(P$3=TRUE,"",IF(P$6=TRUE,VLOOKUP($P79+141,$O$7:$AC$288,14,FALSE),IF(S$6=TRUE,VLOOKUP($P79+90,$R$7:$AC$288,11,FALSE),IF(V$6=TRUE,VLOOKUP($P79+63,$U$7:$AC$288,8,FALSE),VLOOKUP($P79+50,$X$7:$AC$288,5,FALSE)))))</f>
        <v>/sɔː/</v>
      </c>
      <c r="K80" s="38" t="str">
        <f>IF(P$3=TRUE,"",IF(P$6=TRUE,VLOOKUP($P79+141,$O$7:$AC$288,15,FALSE),IF(S$6=TRUE,VLOOKUP($P79+90,$R$7:$AC$288,12,FALSE),IF(V$6=TRUE,VLOOKUP($P79+63,$U$7:$AC$288,9,FALSE),VLOOKUP($P79+50,$X$7:$AC$288,6,FALSE)))))</f>
        <v>/siːn/</v>
      </c>
      <c r="M80" s="30"/>
      <c r="O80" s="16">
        <f>O79+141</f>
        <v>239</v>
      </c>
      <c r="P80" s="60"/>
      <c r="Q80" s="54"/>
      <c r="R80" s="23">
        <f>R79+90</f>
        <v>135</v>
      </c>
      <c r="S80" s="60"/>
      <c r="T80" s="23"/>
      <c r="U80" s="23">
        <f>U79+63</f>
        <v>109</v>
      </c>
      <c r="V80" s="61"/>
      <c r="X80" s="27">
        <f>X79+50</f>
        <v>93</v>
      </c>
      <c r="Y80" s="62"/>
      <c r="Z80" s="24" t="s">
        <v>237</v>
      </c>
      <c r="AA80" s="26" t="s">
        <v>238</v>
      </c>
      <c r="AB80" s="26" t="s">
        <v>239</v>
      </c>
      <c r="AC80" s="26" t="s">
        <v>240</v>
      </c>
    </row>
    <row r="81" spans="1:30" ht="15.75">
      <c r="A81" s="58">
        <f t="shared" si="3"/>
        <v>77</v>
      </c>
      <c r="B81" s="39" t="str">
        <f t="shared" si="4"/>
        <v>立つ、立っている</v>
      </c>
      <c r="C81" s="40"/>
      <c r="D81" s="40"/>
      <c r="E81" s="40"/>
      <c r="F81" s="46"/>
      <c r="G81" s="52">
        <f>IF(P$6=TRUE,VLOOKUP($P81,$O$7:$AC$288,2,FALSE),IF(S$6=TRUE,VLOOKUP($P81,$R$7:$AC$288,2,FALSE),IF(V$6=TRUE,VLOOKUP($P81,$U$7:$AC$288,2,FALSE),VLOOKUP($P81,$X$7:$AC$288,2,FALSE))))</f>
        <v>77</v>
      </c>
      <c r="H81" s="42" t="str">
        <f>IF(P$6=TRUE,VLOOKUP($P81,$O$7:$AC$288,12,FALSE),IF(S$6=TRUE,VLOOKUP($P81,$R$7:$AC$288,9,FALSE),IF(V$6=TRUE,VLOOKUP($P81,$U$7:$AC$288,6,FALSE),VLOOKUP($P81,$X$7:$AC$288,3,FALSE))))</f>
        <v>立つ、立っている</v>
      </c>
      <c r="I81" s="37" t="str">
        <f>IF(P$6=TRUE,VLOOKUP($P81,$O$7:$AC$288,13,FALSE),IF(S$6=TRUE,VLOOKUP($P81,$R$7:$AC$288,10,FALSE),IF(V$6=TRUE,VLOOKUP($P81,$U$7:$AC$288,7,FALSE),VLOOKUP($P81,$X$7:$AC$288,4,FALSE))))</f>
        <v>stand</v>
      </c>
      <c r="J81" s="37" t="str">
        <f>IF(P$6=TRUE,VLOOKUP($P81,$O$7:$AC$288,14,FALSE),IF(S$6=TRUE,VLOOKUP($P81,$R$7:$AC$288,11,FALSE),IF(V$6=TRUE,VLOOKUP($P81,$U$7:$AC$288,8,FALSE),VLOOKUP($P81,$X$7:$AC$288,5,FALSE))))</f>
        <v>stood</v>
      </c>
      <c r="K81" s="37" t="str">
        <f>IF(P$6=TRUE,VLOOKUP($P81,$O$7:$AC$288,15,FALSE),IF(S$6=TRUE,VLOOKUP($P81,$R$7:$AC$288,12,FALSE),IF(V$6=TRUE,VLOOKUP($P81,$U$7:$AC$288,9,FALSE),VLOOKUP($P81,$X$7:$AC$288,6,FALSE))))</f>
        <v>stood</v>
      </c>
      <c r="M81" s="30"/>
      <c r="N81" s="16">
        <f ca="1">RAND()</f>
        <v>0.2715826139872821</v>
      </c>
      <c r="O81" s="16">
        <f t="shared" si="5"/>
        <v>107</v>
      </c>
      <c r="P81" s="60">
        <v>38</v>
      </c>
      <c r="Q81" s="54">
        <f ca="1">RAND()/AD81</f>
        <v>0.44622309025441537</v>
      </c>
      <c r="R81" s="23">
        <f>RANK(Q81,Q$7:Q$288)</f>
        <v>43</v>
      </c>
      <c r="S81" s="60">
        <v>22</v>
      </c>
      <c r="T81" s="23">
        <f ca="1">RAND()</f>
        <v>0.9459777416855555</v>
      </c>
      <c r="U81" s="23">
        <f>RANK(T81,T$7:T$288)</f>
        <v>3</v>
      </c>
      <c r="V81" s="61">
        <v>19</v>
      </c>
      <c r="W81" s="27">
        <f ca="1">RAND()</f>
        <v>0.01818039461319443</v>
      </c>
      <c r="X81" s="27">
        <f>RANK(W81,W$7:W$288)</f>
        <v>50</v>
      </c>
      <c r="Y81" s="62">
        <v>16</v>
      </c>
      <c r="Z81" s="24" t="s">
        <v>241</v>
      </c>
      <c r="AA81" s="25" t="s">
        <v>242</v>
      </c>
      <c r="AB81" s="25" t="s">
        <v>243</v>
      </c>
      <c r="AC81" s="25" t="s">
        <v>244</v>
      </c>
      <c r="AD81" s="56">
        <v>0.8571428571428572</v>
      </c>
    </row>
    <row r="82" spans="1:29" ht="13.5">
      <c r="A82" s="59">
        <f t="shared" si="3"/>
        <v>1</v>
      </c>
      <c r="B82" s="43" t="str">
        <f t="shared" si="4"/>
        <v>耐える</v>
      </c>
      <c r="C82" s="44"/>
      <c r="D82" s="44"/>
      <c r="E82" s="44"/>
      <c r="F82" s="46"/>
      <c r="G82" s="57">
        <f>IF(P$6=TRUE,VLOOKUP($P81,$O$7:$AD$288,16,FALSE),IF(S$6=TRUE,VLOOKUP($P81,$R$7:$AD$288,13,FALSE),IF(V$6=TRUE,VLOOKUP($P81,$U$7:$AD$288,10,FALSE),VLOOKUP($P81,$X$7:$AD$288,7,FALSE))))</f>
        <v>1</v>
      </c>
      <c r="H82" s="45" t="str">
        <f>IF(P$6=TRUE,VLOOKUP($P81+141,$O$7:$AC$288,12,FALSE),IF(S$6=TRUE,VLOOKUP($P81+90,$R$7:$AC$288,9,FALSE),IF(V$6=TRUE,VLOOKUP($P81+63,$U$7:$AC$288,6,FALSE),VLOOKUP($P81+50,$X$7:$AC$288,3,FALSE))))</f>
        <v>耐える</v>
      </c>
      <c r="I82" s="38" t="str">
        <f>IF(P$3=TRUE,"",(IF(P$6=TRUE,VLOOKUP($P81+141,$O$7:$AC$288,13,FALSE),IF(S$6=TRUE,VLOOKUP($P81+90,$R$7:$AC$288,10,FALSE),IF(V$6=TRUE,VLOOKUP($P81+63,$U$7:$AC$288,7,FALSE),VLOOKUP($P81+50,$X$7:$AC$288,4,FALSE))))))</f>
        <v>/stænd/</v>
      </c>
      <c r="J82" s="38" t="str">
        <f>IF(P$3=TRUE,"",IF(P$6=TRUE,VLOOKUP($P81+141,$O$7:$AC$288,14,FALSE),IF(S$6=TRUE,VLOOKUP($P81+90,$R$7:$AC$288,11,FALSE),IF(V$6=TRUE,VLOOKUP($P81+63,$U$7:$AC$288,8,FALSE),VLOOKUP($P81+50,$X$7:$AC$288,5,FALSE)))))</f>
        <v>/stud/</v>
      </c>
      <c r="K82" s="38" t="str">
        <f>IF(P$3=TRUE,"",IF(P$6=TRUE,VLOOKUP($P81+141,$O$7:$AC$288,15,FALSE),IF(S$6=TRUE,VLOOKUP($P81+90,$R$7:$AC$288,12,FALSE),IF(V$6=TRUE,VLOOKUP($P81+63,$U$7:$AC$288,9,FALSE),VLOOKUP($P81+50,$X$7:$AC$288,6,FALSE)))))</f>
        <v>/stud/</v>
      </c>
      <c r="M82" s="30"/>
      <c r="O82" s="16">
        <f>O81+141</f>
        <v>248</v>
      </c>
      <c r="P82" s="60"/>
      <c r="Q82" s="54"/>
      <c r="R82" s="23">
        <f>R81+90</f>
        <v>133</v>
      </c>
      <c r="S82" s="60"/>
      <c r="T82" s="23"/>
      <c r="U82" s="23">
        <f>U81+63</f>
        <v>66</v>
      </c>
      <c r="V82" s="61"/>
      <c r="X82" s="27">
        <f>X81+50</f>
        <v>100</v>
      </c>
      <c r="Y82" s="62"/>
      <c r="Z82" s="24" t="s">
        <v>245</v>
      </c>
      <c r="AA82" s="26" t="s">
        <v>246</v>
      </c>
      <c r="AB82" s="26" t="s">
        <v>247</v>
      </c>
      <c r="AC82" s="26" t="s">
        <v>248</v>
      </c>
    </row>
    <row r="83" spans="1:30" ht="15.75" customHeight="1">
      <c r="A83" s="58">
        <f t="shared" si="3"/>
        <v>79</v>
      </c>
      <c r="B83" s="39" t="str">
        <f t="shared" si="4"/>
        <v>打つ</v>
      </c>
      <c r="C83" s="40"/>
      <c r="D83" s="40"/>
      <c r="E83" s="40"/>
      <c r="F83" s="46"/>
      <c r="G83" s="52">
        <f>IF(P$6=TRUE,VLOOKUP($P83,$O$7:$AC$288,2,FALSE),IF(S$6=TRUE,VLOOKUP($P83,$R$7:$AC$288,2,FALSE),IF(V$6=TRUE,VLOOKUP($P83,$U$7:$AC$288,2,FALSE),VLOOKUP($P83,$X$7:$AC$288,2,FALSE))))</f>
        <v>79</v>
      </c>
      <c r="H83" s="42" t="str">
        <f>IF(P$6=TRUE,VLOOKUP($P83,$O$7:$AC$288,12,FALSE),IF(S$6=TRUE,VLOOKUP($P83,$R$7:$AC$288,9,FALSE),IF(V$6=TRUE,VLOOKUP($P83,$U$7:$AC$288,6,FALSE),VLOOKUP($P83,$X$7:$AC$288,3,FALSE))))</f>
        <v>打つ</v>
      </c>
      <c r="I83" s="37" t="str">
        <f>IF(P$6=TRUE,VLOOKUP($P83,$O$7:$AC$288,13,FALSE),IF(S$6=TRUE,VLOOKUP($P83,$R$7:$AC$288,10,FALSE),IF(V$6=TRUE,VLOOKUP($P83,$U$7:$AC$288,7,FALSE),VLOOKUP($P83,$X$7:$AC$288,4,FALSE))))</f>
        <v>strike</v>
      </c>
      <c r="J83" s="37" t="str">
        <f>IF(P$6=TRUE,VLOOKUP($P83,$O$7:$AC$288,14,FALSE),IF(S$6=TRUE,VLOOKUP($P83,$R$7:$AC$288,11,FALSE),IF(V$6=TRUE,VLOOKUP($P83,$U$7:$AC$288,8,FALSE),VLOOKUP($P83,$X$7:$AC$288,5,FALSE))))</f>
        <v>struck</v>
      </c>
      <c r="K83" s="37" t="str">
        <f>IF(P$6=TRUE,VLOOKUP($P83,$O$7:$AC$288,15,FALSE),IF(S$6=TRUE,VLOOKUP($P83,$R$7:$AC$288,12,FALSE),IF(V$6=TRUE,VLOOKUP($P83,$U$7:$AC$288,9,FALSE),VLOOKUP($P83,$X$7:$AC$288,6,FALSE))))</f>
        <v>struck</v>
      </c>
      <c r="M83" s="30"/>
      <c r="N83" s="16">
        <f ca="1">RAND()</f>
        <v>0.4241789690976776</v>
      </c>
      <c r="O83" s="16">
        <f t="shared" si="5"/>
        <v>77</v>
      </c>
      <c r="P83" s="60">
        <v>39</v>
      </c>
      <c r="Q83" s="54"/>
      <c r="R83" s="23"/>
      <c r="S83" s="23"/>
      <c r="T83" s="23"/>
      <c r="V83" s="61"/>
      <c r="Y83" s="27"/>
      <c r="Z83" s="24" t="s">
        <v>249</v>
      </c>
      <c r="AA83" s="25" t="s">
        <v>250</v>
      </c>
      <c r="AB83" s="25" t="s">
        <v>251</v>
      </c>
      <c r="AC83" s="25" t="s">
        <v>251</v>
      </c>
      <c r="AD83" s="56">
        <v>0.9047619047619048</v>
      </c>
    </row>
    <row r="84" spans="1:29" ht="13.5" customHeight="1">
      <c r="A84" s="59">
        <f t="shared" si="3"/>
        <v>0.5555555555555556</v>
      </c>
      <c r="B84" s="43" t="str">
        <f t="shared" si="4"/>
        <v>なぐる</v>
      </c>
      <c r="C84" s="44"/>
      <c r="D84" s="44"/>
      <c r="E84" s="44"/>
      <c r="F84" s="46"/>
      <c r="G84" s="57">
        <f>IF(P$6=TRUE,VLOOKUP($P83,$O$7:$AD$288,16,FALSE),IF(S$6=TRUE,VLOOKUP($P83,$R$7:$AD$288,13,FALSE),IF(V$6=TRUE,VLOOKUP($P83,$U$7:$AD$288,10,FALSE),VLOOKUP($P83,$X$7:$AD$288,7,FALSE))))</f>
        <v>0.5555555555555556</v>
      </c>
      <c r="H84" s="45" t="str">
        <f>IF(P$6=TRUE,VLOOKUP($P83+141,$O$7:$AC$288,12,FALSE),IF(S$6=TRUE,VLOOKUP($P83+90,$R$7:$AC$288,9,FALSE),IF(V$6=TRUE,VLOOKUP($P83+63,$U$7:$AC$288,6,FALSE),VLOOKUP($P83+50,$X$7:$AC$288,3,FALSE))))</f>
        <v>なぐる</v>
      </c>
      <c r="I84" s="38" t="str">
        <f>IF(P$3=TRUE,"",(IF(P$6=TRUE,VLOOKUP($P83+141,$O$7:$AC$288,13,FALSE),IF(S$6=TRUE,VLOOKUP($P83+90,$R$7:$AC$288,10,FALSE),IF(V$6=TRUE,VLOOKUP($P83+63,$U$7:$AC$288,7,FALSE),VLOOKUP($P83+50,$X$7:$AC$288,4,FALSE))))))</f>
        <v>/straɪk/</v>
      </c>
      <c r="J84" s="38" t="str">
        <f>IF(P$3=TRUE,"",IF(P$6=TRUE,VLOOKUP($P83+141,$O$7:$AC$288,14,FALSE),IF(S$6=TRUE,VLOOKUP($P83+90,$R$7:$AC$288,11,FALSE),IF(V$6=TRUE,VLOOKUP($P83+63,$U$7:$AC$288,8,FALSE),VLOOKUP($P83+50,$X$7:$AC$288,5,FALSE)))))</f>
        <v>/strʌk/</v>
      </c>
      <c r="K84" s="38" t="str">
        <f>IF(P$3=TRUE,"",IF(P$6=TRUE,VLOOKUP($P83+141,$O$7:$AC$288,15,FALSE),IF(S$6=TRUE,VLOOKUP($P83+90,$R$7:$AC$288,12,FALSE),IF(V$6=TRUE,VLOOKUP($P83+63,$U$7:$AC$288,9,FALSE),VLOOKUP($P83+50,$X$7:$AC$288,6,FALSE)))))</f>
        <v>/strʌk/</v>
      </c>
      <c r="M84" s="30"/>
      <c r="O84" s="16">
        <f>O83+141</f>
        <v>218</v>
      </c>
      <c r="P84" s="60"/>
      <c r="Q84" s="54"/>
      <c r="R84" s="23"/>
      <c r="S84" s="23"/>
      <c r="T84" s="23"/>
      <c r="V84" s="61"/>
      <c r="Y84" s="27"/>
      <c r="Z84" s="24" t="s">
        <v>252</v>
      </c>
      <c r="AA84" s="26" t="s">
        <v>253</v>
      </c>
      <c r="AB84" s="26" t="s">
        <v>254</v>
      </c>
      <c r="AC84" s="26" t="s">
        <v>254</v>
      </c>
    </row>
    <row r="85" spans="1:30" ht="15.75">
      <c r="A85" s="58">
        <f t="shared" si="3"/>
        <v>23</v>
      </c>
      <c r="B85" s="39">
        <f t="shared" si="4"/>
        <v>0</v>
      </c>
      <c r="C85" s="40"/>
      <c r="D85" s="40"/>
      <c r="E85" s="40"/>
      <c r="F85" s="46"/>
      <c r="G85" s="52">
        <f>IF(P$6=TRUE,VLOOKUP($P85,$O$7:$AC$288,2,FALSE),IF(S$6=TRUE,VLOOKUP($P85,$R$7:$AC$288,2,FALSE),IF(V$6=TRUE,VLOOKUP($P85,$U$7:$AC$288,2,FALSE),VLOOKUP($P85,$X$7:$AC$288,2,FALSE))))</f>
        <v>23</v>
      </c>
      <c r="H85" s="42">
        <f>IF(P$6=TRUE,VLOOKUP($P85,$O$7:$AC$288,12,FALSE),IF(S$6=TRUE,VLOOKUP($P85,$R$7:$AC$288,9,FALSE),IF(V$6=TRUE,VLOOKUP($P85,$U$7:$AC$288,6,FALSE),VLOOKUP($P85,$X$7:$AC$288,3,FALSE))))</f>
        <v>0</v>
      </c>
      <c r="I85" s="37" t="str">
        <f>IF(P$6=TRUE,VLOOKUP($P85,$O$7:$AC$288,13,FALSE),IF(S$6=TRUE,VLOOKUP($P85,$R$7:$AC$288,10,FALSE),IF(V$6=TRUE,VLOOKUP($P85,$U$7:$AC$288,7,FALSE),VLOOKUP($P85,$X$7:$AC$288,4,FALSE))))</f>
        <v>feel</v>
      </c>
      <c r="J85" s="37" t="str">
        <f>IF(P$6=TRUE,VLOOKUP($P85,$O$7:$AC$288,14,FALSE),IF(S$6=TRUE,VLOOKUP($P85,$R$7:$AC$288,11,FALSE),IF(V$6=TRUE,VLOOKUP($P85,$U$7:$AC$288,8,FALSE),VLOOKUP($P85,$X$7:$AC$288,5,FALSE))))</f>
        <v>felt</v>
      </c>
      <c r="K85" s="37" t="str">
        <f>IF(P$6=TRUE,VLOOKUP($P85,$O$7:$AC$288,15,FALSE),IF(S$6=TRUE,VLOOKUP($P85,$R$7:$AC$288,12,FALSE),IF(V$6=TRUE,VLOOKUP($P85,$U$7:$AC$288,9,FALSE),VLOOKUP($P85,$X$7:$AC$288,6,FALSE))))</f>
        <v>felt</v>
      </c>
      <c r="M85" s="30"/>
      <c r="N85" s="16">
        <f ca="1">RAND()</f>
        <v>0.07298250829175901</v>
      </c>
      <c r="O85" s="16">
        <f t="shared" si="5"/>
        <v>132</v>
      </c>
      <c r="P85" s="60">
        <v>40</v>
      </c>
      <c r="Q85" s="54">
        <f ca="1">RAND()/AD85</f>
        <v>0.5173007616687115</v>
      </c>
      <c r="R85" s="23">
        <f>RANK(Q85,Q$7:Q$288)</f>
        <v>40</v>
      </c>
      <c r="S85" s="60">
        <v>23</v>
      </c>
      <c r="T85" s="23">
        <f ca="1">RAND()</f>
        <v>0.6587280938404119</v>
      </c>
      <c r="U85" s="23">
        <f>RANK(T85,T$7:T$288)</f>
        <v>25</v>
      </c>
      <c r="V85" s="61">
        <v>20</v>
      </c>
      <c r="W85" s="27">
        <f ca="1">RAND()</f>
        <v>0.7609824961824803</v>
      </c>
      <c r="X85" s="27">
        <f>RANK(W85,W$7:W$288)</f>
        <v>14</v>
      </c>
      <c r="Y85" s="62">
        <v>17</v>
      </c>
      <c r="Z85" s="24"/>
      <c r="AA85" s="25" t="s">
        <v>255</v>
      </c>
      <c r="AB85" s="25" t="s">
        <v>256</v>
      </c>
      <c r="AC85" s="25" t="s">
        <v>256</v>
      </c>
      <c r="AD85" s="56">
        <v>1</v>
      </c>
    </row>
    <row r="86" spans="1:29" ht="13.5">
      <c r="A86" s="59">
        <f t="shared" si="3"/>
        <v>1</v>
      </c>
      <c r="B86" s="43" t="str">
        <f t="shared" si="4"/>
        <v>感じる</v>
      </c>
      <c r="C86" s="44"/>
      <c r="D86" s="44"/>
      <c r="E86" s="44"/>
      <c r="F86" s="46"/>
      <c r="G86" s="57">
        <f>IF(P$6=TRUE,VLOOKUP($P85,$O$7:$AD$288,16,FALSE),IF(S$6=TRUE,VLOOKUP($P85,$R$7:$AD$288,13,FALSE),IF(V$6=TRUE,VLOOKUP($P85,$U$7:$AD$288,10,FALSE),VLOOKUP($P85,$X$7:$AD$288,7,FALSE))))</f>
        <v>1</v>
      </c>
      <c r="H86" s="45" t="str">
        <f>IF(P$6=TRUE,VLOOKUP($P85+141,$O$7:$AC$288,12,FALSE),IF(S$6=TRUE,VLOOKUP($P85+90,$R$7:$AC$288,9,FALSE),IF(V$6=TRUE,VLOOKUP($P85+63,$U$7:$AC$288,6,FALSE),VLOOKUP($P85+50,$X$7:$AC$288,3,FALSE))))</f>
        <v>感じる</v>
      </c>
      <c r="I86" s="38" t="str">
        <f>IF(P$3=TRUE,"",(IF(P$6=TRUE,VLOOKUP($P85+141,$O$7:$AC$288,13,FALSE),IF(S$6=TRUE,VLOOKUP($P85+90,$R$7:$AC$288,10,FALSE),IF(V$6=TRUE,VLOOKUP($P85+63,$U$7:$AC$288,7,FALSE),VLOOKUP($P85+50,$X$7:$AC$288,4,FALSE))))))</f>
        <v>/fiːl/</v>
      </c>
      <c r="J86" s="38" t="str">
        <f>IF(P$3=TRUE,"",IF(P$6=TRUE,VLOOKUP($P85+141,$O$7:$AC$288,14,FALSE),IF(S$6=TRUE,VLOOKUP($P85+90,$R$7:$AC$288,11,FALSE),IF(V$6=TRUE,VLOOKUP($P85+63,$U$7:$AC$288,8,FALSE),VLOOKUP($P85+50,$X$7:$AC$288,5,FALSE)))))</f>
        <v>/felt/</v>
      </c>
      <c r="K86" s="38" t="str">
        <f>IF(P$3=TRUE,"",IF(P$6=TRUE,VLOOKUP($P85+141,$O$7:$AC$288,15,FALSE),IF(S$6=TRUE,VLOOKUP($P85+90,$R$7:$AC$288,12,FALSE),IF(V$6=TRUE,VLOOKUP($P85+63,$U$7:$AC$288,9,FALSE),VLOOKUP($P85+50,$X$7:$AC$288,6,FALSE)))))</f>
        <v>/felt/</v>
      </c>
      <c r="M86" s="30"/>
      <c r="O86" s="16">
        <f>O85+141</f>
        <v>273</v>
      </c>
      <c r="P86" s="60"/>
      <c r="Q86" s="54"/>
      <c r="R86" s="23">
        <f>R85+90</f>
        <v>130</v>
      </c>
      <c r="S86" s="60"/>
      <c r="T86" s="23"/>
      <c r="U86" s="23">
        <f>U85+63</f>
        <v>88</v>
      </c>
      <c r="V86" s="61"/>
      <c r="X86" s="27">
        <f>X85+50</f>
        <v>64</v>
      </c>
      <c r="Y86" s="62"/>
      <c r="Z86" s="24" t="s">
        <v>257</v>
      </c>
      <c r="AA86" s="26" t="s">
        <v>258</v>
      </c>
      <c r="AB86" s="26" t="s">
        <v>259</v>
      </c>
      <c r="AC86" s="26" t="s">
        <v>259</v>
      </c>
    </row>
    <row r="87" spans="1:30" ht="15.75">
      <c r="A87" s="58">
        <f t="shared" si="3"/>
        <v>63</v>
      </c>
      <c r="B87" s="39">
        <f t="shared" si="4"/>
        <v>0</v>
      </c>
      <c r="C87" s="40"/>
      <c r="D87" s="40"/>
      <c r="E87" s="40"/>
      <c r="F87" s="46"/>
      <c r="G87" s="52">
        <f>IF(P$6=TRUE,VLOOKUP($P87,$O$7:$AC$288,2,FALSE),IF(S$6=TRUE,VLOOKUP($P87,$R$7:$AC$288,2,FALSE),IF(V$6=TRUE,VLOOKUP($P87,$U$7:$AC$288,2,FALSE),VLOOKUP($P87,$X$7:$AC$288,2,FALSE))))</f>
        <v>63</v>
      </c>
      <c r="H87" s="42">
        <f>IF(P$6=TRUE,VLOOKUP($P87,$O$7:$AC$288,12,FALSE),IF(S$6=TRUE,VLOOKUP($P87,$R$7:$AC$288,9,FALSE),IF(V$6=TRUE,VLOOKUP($P87,$U$7:$AC$288,6,FALSE),VLOOKUP($P87,$X$7:$AC$288,3,FALSE))))</f>
        <v>0</v>
      </c>
      <c r="I87" s="37" t="str">
        <f>IF(P$6=TRUE,VLOOKUP($P87,$O$7:$AC$288,13,FALSE),IF(S$6=TRUE,VLOOKUP($P87,$R$7:$AC$288,10,FALSE),IF(V$6=TRUE,VLOOKUP($P87,$U$7:$AC$288,7,FALSE),VLOOKUP($P87,$X$7:$AC$288,4,FALSE))))</f>
        <v>send</v>
      </c>
      <c r="J87" s="37" t="str">
        <f>IF(P$6=TRUE,VLOOKUP($P87,$O$7:$AC$288,14,FALSE),IF(S$6=TRUE,VLOOKUP($P87,$R$7:$AC$288,11,FALSE),IF(V$6=TRUE,VLOOKUP($P87,$U$7:$AC$288,8,FALSE),VLOOKUP($P87,$X$7:$AC$288,5,FALSE))))</f>
        <v>sent</v>
      </c>
      <c r="K87" s="37" t="str">
        <f>IF(P$6=TRUE,VLOOKUP($P87,$O$7:$AC$288,15,FALSE),IF(S$6=TRUE,VLOOKUP($P87,$R$7:$AC$288,12,FALSE),IF(V$6=TRUE,VLOOKUP($P87,$U$7:$AC$288,9,FALSE),VLOOKUP($P87,$X$7:$AC$288,6,FALSE))))</f>
        <v>sent</v>
      </c>
      <c r="M87" s="30"/>
      <c r="N87" s="16">
        <f ca="1">RAND()</f>
        <v>0.9725409333652111</v>
      </c>
      <c r="O87" s="16">
        <f t="shared" si="5"/>
        <v>6</v>
      </c>
      <c r="P87" s="60">
        <v>41</v>
      </c>
      <c r="Q87" s="54">
        <f ca="1">RAND()/AD87</f>
        <v>0.6221073484159207</v>
      </c>
      <c r="R87" s="23">
        <f>RANK(Q87,Q$7:Q$288)</f>
        <v>35</v>
      </c>
      <c r="S87" s="60">
        <v>24</v>
      </c>
      <c r="T87" s="23"/>
      <c r="V87" s="61"/>
      <c r="Y87" s="27"/>
      <c r="Z87" s="24" t="s">
        <v>260</v>
      </c>
      <c r="AA87" s="25" t="s">
        <v>261</v>
      </c>
      <c r="AB87" s="25" t="s">
        <v>262</v>
      </c>
      <c r="AC87" s="25" t="s">
        <v>262</v>
      </c>
      <c r="AD87" s="56">
        <v>1</v>
      </c>
    </row>
    <row r="88" spans="1:29" ht="13.5">
      <c r="A88" s="59">
        <f t="shared" si="3"/>
        <v>0.91</v>
      </c>
      <c r="B88" s="43" t="str">
        <f t="shared" si="4"/>
        <v>送る</v>
      </c>
      <c r="C88" s="44"/>
      <c r="D88" s="44"/>
      <c r="E88" s="44"/>
      <c r="F88" s="46"/>
      <c r="G88" s="57">
        <f>IF(P$6=TRUE,VLOOKUP($P87,$O$7:$AD$288,16,FALSE),IF(S$6=TRUE,VLOOKUP($P87,$R$7:$AD$288,13,FALSE),IF(V$6=TRUE,VLOOKUP($P87,$U$7:$AD$288,10,FALSE),VLOOKUP($P87,$X$7:$AD$288,7,FALSE))))</f>
        <v>0.91</v>
      </c>
      <c r="H88" s="45" t="str">
        <f>IF(P$6=TRUE,VLOOKUP($P87+141,$O$7:$AC$288,12,FALSE),IF(S$6=TRUE,VLOOKUP($P87+90,$R$7:$AC$288,9,FALSE),IF(V$6=TRUE,VLOOKUP($P87+63,$U$7:$AC$288,6,FALSE),VLOOKUP($P87+50,$X$7:$AC$288,3,FALSE))))</f>
        <v>送る</v>
      </c>
      <c r="I88" s="38" t="str">
        <f>IF(P$3=TRUE,"",(IF(P$6=TRUE,VLOOKUP($P87+141,$O$7:$AC$288,13,FALSE),IF(S$6=TRUE,VLOOKUP($P87+90,$R$7:$AC$288,10,FALSE),IF(V$6=TRUE,VLOOKUP($P87+63,$U$7:$AC$288,7,FALSE),VLOOKUP($P87+50,$X$7:$AC$288,4,FALSE))))))</f>
        <v>/send/</v>
      </c>
      <c r="J88" s="38" t="str">
        <f>IF(P$3=TRUE,"",IF(P$6=TRUE,VLOOKUP($P87+141,$O$7:$AC$288,14,FALSE),IF(S$6=TRUE,VLOOKUP($P87+90,$R$7:$AC$288,11,FALSE),IF(V$6=TRUE,VLOOKUP($P87+63,$U$7:$AC$288,8,FALSE),VLOOKUP($P87+50,$X$7:$AC$288,5,FALSE)))))</f>
        <v>/sent/</v>
      </c>
      <c r="K88" s="38" t="str">
        <f>IF(P$3=TRUE,"",IF(P$6=TRUE,VLOOKUP($P87+141,$O$7:$AC$288,15,FALSE),IF(S$6=TRUE,VLOOKUP($P87+90,$R$7:$AC$288,12,FALSE),IF(V$6=TRUE,VLOOKUP($P87+63,$U$7:$AC$288,9,FALSE),VLOOKUP($P87+50,$X$7:$AC$288,6,FALSE)))))</f>
        <v>/sent/</v>
      </c>
      <c r="M88" s="30"/>
      <c r="O88" s="16">
        <f>O87+141</f>
        <v>147</v>
      </c>
      <c r="P88" s="60"/>
      <c r="Q88" s="54"/>
      <c r="R88" s="23">
        <f>R87+90</f>
        <v>125</v>
      </c>
      <c r="S88" s="60"/>
      <c r="T88" s="23"/>
      <c r="V88" s="61"/>
      <c r="Y88" s="27"/>
      <c r="Z88" s="24" t="s">
        <v>263</v>
      </c>
      <c r="AA88" s="26" t="s">
        <v>264</v>
      </c>
      <c r="AB88" s="26" t="s">
        <v>265</v>
      </c>
      <c r="AC88" s="26" t="s">
        <v>265</v>
      </c>
    </row>
    <row r="89" spans="1:30" ht="15.75">
      <c r="A89" s="58">
        <f t="shared" si="3"/>
        <v>30</v>
      </c>
      <c r="B89" s="39" t="str">
        <f t="shared" si="4"/>
        <v>得る、手に入れる</v>
      </c>
      <c r="C89" s="40"/>
      <c r="D89" s="40"/>
      <c r="E89" s="40"/>
      <c r="F89" s="46"/>
      <c r="G89" s="52">
        <f>IF(P$6=TRUE,VLOOKUP($P89,$O$7:$AC$288,2,FALSE),IF(S$6=TRUE,VLOOKUP($P89,$R$7:$AC$288,2,FALSE),IF(V$6=TRUE,VLOOKUP($P89,$U$7:$AC$288,2,FALSE),VLOOKUP($P89,$X$7:$AC$288,2,FALSE))))</f>
        <v>30</v>
      </c>
      <c r="H89" s="42" t="str">
        <f>IF(P$6=TRUE,VLOOKUP($P89,$O$7:$AC$288,12,FALSE),IF(S$6=TRUE,VLOOKUP($P89,$R$7:$AC$288,9,FALSE),IF(V$6=TRUE,VLOOKUP($P89,$U$7:$AC$288,6,FALSE),VLOOKUP($P89,$X$7:$AC$288,3,FALSE))))</f>
        <v>得る、手に入れる</v>
      </c>
      <c r="I89" s="37" t="str">
        <f>IF(P$6=TRUE,VLOOKUP($P89,$O$7:$AC$288,13,FALSE),IF(S$6=TRUE,VLOOKUP($P89,$R$7:$AC$288,10,FALSE),IF(V$6=TRUE,VLOOKUP($P89,$U$7:$AC$288,7,FALSE),VLOOKUP($P89,$X$7:$AC$288,4,FALSE))))</f>
        <v>get</v>
      </c>
      <c r="J89" s="37" t="str">
        <f>IF(P$6=TRUE,VLOOKUP($P89,$O$7:$AC$288,14,FALSE),IF(S$6=TRUE,VLOOKUP($P89,$R$7:$AC$288,11,FALSE),IF(V$6=TRUE,VLOOKUP($P89,$U$7:$AC$288,8,FALSE),VLOOKUP($P89,$X$7:$AC$288,5,FALSE))))</f>
        <v>got</v>
      </c>
      <c r="K89" s="37" t="str">
        <f>IF(P$6=TRUE,VLOOKUP($P89,$O$7:$AC$288,15,FALSE),IF(S$6=TRUE,VLOOKUP($P89,$R$7:$AC$288,12,FALSE),IF(V$6=TRUE,VLOOKUP($P89,$U$7:$AC$288,9,FALSE),VLOOKUP($P89,$X$7:$AC$288,6,FALSE))))</f>
        <v>got (gotten)</v>
      </c>
      <c r="M89" s="30"/>
      <c r="N89" s="16">
        <f ca="1">RAND()</f>
        <v>0.535833579738016</v>
      </c>
      <c r="O89" s="16">
        <f t="shared" si="5"/>
        <v>64</v>
      </c>
      <c r="P89" s="60">
        <v>42</v>
      </c>
      <c r="Q89" s="54">
        <f ca="1">RAND()/AD89</f>
        <v>1.007560947305727</v>
      </c>
      <c r="R89" s="23">
        <f>RANK(Q89,Q$7:Q$288)</f>
        <v>11</v>
      </c>
      <c r="S89" s="60">
        <v>25</v>
      </c>
      <c r="T89" s="23">
        <f ca="1">RAND()</f>
        <v>0.5799366066849334</v>
      </c>
      <c r="U89" s="23">
        <f>RANK(T89,T$7:T$288)</f>
        <v>29</v>
      </c>
      <c r="V89" s="61">
        <v>21</v>
      </c>
      <c r="W89" s="27">
        <f ca="1">RAND()</f>
        <v>0.8204220081386469</v>
      </c>
      <c r="X89" s="27">
        <f>RANK(W89,W$7:W$288)</f>
        <v>11</v>
      </c>
      <c r="Y89" s="62">
        <v>18</v>
      </c>
      <c r="Z89" s="24" t="s">
        <v>266</v>
      </c>
      <c r="AA89" s="25" t="s">
        <v>267</v>
      </c>
      <c r="AB89" s="25" t="s">
        <v>268</v>
      </c>
      <c r="AC89" s="25" t="s">
        <v>268</v>
      </c>
      <c r="AD89" s="56">
        <v>0.9206349206349207</v>
      </c>
    </row>
    <row r="90" spans="1:29" ht="13.5">
      <c r="A90" s="59">
        <f t="shared" si="3"/>
        <v>0.96</v>
      </c>
      <c r="B90" s="43" t="str">
        <f t="shared" si="4"/>
        <v>なる</v>
      </c>
      <c r="C90" s="44"/>
      <c r="D90" s="44"/>
      <c r="E90" s="44"/>
      <c r="F90" s="46"/>
      <c r="G90" s="57">
        <f>IF(P$6=TRUE,VLOOKUP($P89,$O$7:$AD$288,16,FALSE),IF(S$6=TRUE,VLOOKUP($P89,$R$7:$AD$288,13,FALSE),IF(V$6=TRUE,VLOOKUP($P89,$U$7:$AD$288,10,FALSE),VLOOKUP($P89,$X$7:$AD$288,7,FALSE))))</f>
        <v>0.96</v>
      </c>
      <c r="H90" s="45" t="str">
        <f>IF(P$6=TRUE,VLOOKUP($P89+141,$O$7:$AC$288,12,FALSE),IF(S$6=TRUE,VLOOKUP($P89+90,$R$7:$AC$288,9,FALSE),IF(V$6=TRUE,VLOOKUP($P89+63,$U$7:$AC$288,6,FALSE),VLOOKUP($P89+50,$X$7:$AC$288,3,FALSE))))</f>
        <v>なる</v>
      </c>
      <c r="I90" s="38" t="str">
        <f>IF(P$3=TRUE,"",(IF(P$6=TRUE,VLOOKUP($P89+141,$O$7:$AC$288,13,FALSE),IF(S$6=TRUE,VLOOKUP($P89+90,$R$7:$AC$288,10,FALSE),IF(V$6=TRUE,VLOOKUP($P89+63,$U$7:$AC$288,7,FALSE),VLOOKUP($P89+50,$X$7:$AC$288,4,FALSE))))))</f>
        <v>/ɡet/</v>
      </c>
      <c r="J90" s="38" t="str">
        <f>IF(P$3=TRUE,"",IF(P$6=TRUE,VLOOKUP($P89+141,$O$7:$AC$288,14,FALSE),IF(S$6=TRUE,VLOOKUP($P89+90,$R$7:$AC$288,11,FALSE),IF(V$6=TRUE,VLOOKUP($P89+63,$U$7:$AC$288,8,FALSE),VLOOKUP($P89+50,$X$7:$AC$288,5,FALSE)))))</f>
        <v>/ɡɑt|ɡɔt/</v>
      </c>
      <c r="K90" s="38" t="str">
        <f>IF(P$3=TRUE,"",IF(P$6=TRUE,VLOOKUP($P89+141,$O$7:$AC$288,15,FALSE),IF(S$6=TRUE,VLOOKUP($P89+90,$R$7:$AC$288,12,FALSE),IF(V$6=TRUE,VLOOKUP($P89+63,$U$7:$AC$288,9,FALSE),VLOOKUP($P89+50,$X$7:$AC$288,6,FALSE)))))</f>
        <v>/ɡɑt|ɡɔt/ (/ɡɑ́t(ə)n|ɡɔ́t(ə)n/ )</v>
      </c>
      <c r="M90" s="30"/>
      <c r="O90" s="16">
        <f>O89+141</f>
        <v>205</v>
      </c>
      <c r="P90" s="60"/>
      <c r="Q90" s="54"/>
      <c r="R90" s="23">
        <f>R89+90</f>
        <v>101</v>
      </c>
      <c r="S90" s="60"/>
      <c r="T90" s="23"/>
      <c r="U90" s="23">
        <f>U89+63</f>
        <v>92</v>
      </c>
      <c r="V90" s="61"/>
      <c r="X90" s="27">
        <f>X89+50</f>
        <v>61</v>
      </c>
      <c r="Y90" s="62"/>
      <c r="Z90" s="24" t="s">
        <v>269</v>
      </c>
      <c r="AA90" s="26" t="s">
        <v>270</v>
      </c>
      <c r="AB90" s="26" t="s">
        <v>271</v>
      </c>
      <c r="AC90" s="26" t="s">
        <v>272</v>
      </c>
    </row>
    <row r="91" spans="1:30" ht="15.75" customHeight="1">
      <c r="A91" s="58">
        <f t="shared" si="3"/>
        <v>22</v>
      </c>
      <c r="B91" s="39" t="str">
        <f t="shared" si="4"/>
        <v>落ちる</v>
      </c>
      <c r="C91" s="40"/>
      <c r="D91" s="40"/>
      <c r="E91" s="40"/>
      <c r="F91" s="46"/>
      <c r="G91" s="52">
        <f>IF(P$6=TRUE,VLOOKUP($P91,$O$7:$AC$288,2,FALSE),IF(S$6=TRUE,VLOOKUP($P91,$R$7:$AC$288,2,FALSE),IF(V$6=TRUE,VLOOKUP($P91,$U$7:$AC$288,2,FALSE),VLOOKUP($P91,$X$7:$AC$288,2,FALSE))))</f>
        <v>22</v>
      </c>
      <c r="H91" s="42" t="str">
        <f>IF(P$6=TRUE,VLOOKUP($P91,$O$7:$AC$288,12,FALSE),IF(S$6=TRUE,VLOOKUP($P91,$R$7:$AC$288,9,FALSE),IF(V$6=TRUE,VLOOKUP($P91,$U$7:$AC$288,6,FALSE),VLOOKUP($P91,$X$7:$AC$288,3,FALSE))))</f>
        <v>落ちる</v>
      </c>
      <c r="I91" s="37" t="str">
        <f>IF(P$6=TRUE,VLOOKUP($P91,$O$7:$AC$288,13,FALSE),IF(S$6=TRUE,VLOOKUP($P91,$R$7:$AC$288,10,FALSE),IF(V$6=TRUE,VLOOKUP($P91,$U$7:$AC$288,7,FALSE),VLOOKUP($P91,$X$7:$AC$288,4,FALSE))))</f>
        <v>fall</v>
      </c>
      <c r="J91" s="37" t="str">
        <f>IF(P$6=TRUE,VLOOKUP($P91,$O$7:$AC$288,14,FALSE),IF(S$6=TRUE,VLOOKUP($P91,$R$7:$AC$288,11,FALSE),IF(V$6=TRUE,VLOOKUP($P91,$U$7:$AC$288,8,FALSE),VLOOKUP($P91,$X$7:$AC$288,5,FALSE))))</f>
        <v>fell</v>
      </c>
      <c r="K91" s="37" t="str">
        <f>IF(P$6=TRUE,VLOOKUP($P91,$O$7:$AC$288,15,FALSE),IF(S$6=TRUE,VLOOKUP($P91,$R$7:$AC$288,12,FALSE),IF(V$6=TRUE,VLOOKUP($P91,$U$7:$AC$288,9,FALSE),VLOOKUP($P91,$X$7:$AC$288,6,FALSE))))</f>
        <v>fallen</v>
      </c>
      <c r="M91" s="30"/>
      <c r="N91" s="16">
        <f ca="1">RAND()</f>
        <v>0.632913607055543</v>
      </c>
      <c r="O91" s="16">
        <f t="shared" si="5"/>
        <v>52</v>
      </c>
      <c r="P91" s="60">
        <v>43</v>
      </c>
      <c r="Q91" s="54"/>
      <c r="R91" s="23"/>
      <c r="S91" s="23"/>
      <c r="T91" s="23"/>
      <c r="V91" s="61"/>
      <c r="Y91" s="27"/>
      <c r="Z91" s="24" t="s">
        <v>273</v>
      </c>
      <c r="AA91" s="25" t="s">
        <v>274</v>
      </c>
      <c r="AB91" s="25" t="s">
        <v>275</v>
      </c>
      <c r="AC91" s="25" t="s">
        <v>275</v>
      </c>
      <c r="AD91" s="56">
        <v>1</v>
      </c>
    </row>
    <row r="92" spans="1:29" ht="13.5" customHeight="1">
      <c r="A92" s="59">
        <f t="shared" si="3"/>
        <v>0.8571428571428572</v>
      </c>
      <c r="B92" s="43" t="str">
        <f t="shared" si="4"/>
        <v>倒れる</v>
      </c>
      <c r="C92" s="44"/>
      <c r="D92" s="44"/>
      <c r="E92" s="44"/>
      <c r="F92" s="46"/>
      <c r="G92" s="57">
        <f>IF(P$6=TRUE,VLOOKUP($P91,$O$7:$AD$288,16,FALSE),IF(S$6=TRUE,VLOOKUP($P91,$R$7:$AD$288,13,FALSE),IF(V$6=TRUE,VLOOKUP($P91,$U$7:$AD$288,10,FALSE),VLOOKUP($P91,$X$7:$AD$288,7,FALSE))))</f>
        <v>0.8571428571428572</v>
      </c>
      <c r="H92" s="45" t="str">
        <f>IF(P$6=TRUE,VLOOKUP($P91+141,$O$7:$AC$288,12,FALSE),IF(S$6=TRUE,VLOOKUP($P91+90,$R$7:$AC$288,9,FALSE),IF(V$6=TRUE,VLOOKUP($P91+63,$U$7:$AC$288,6,FALSE),VLOOKUP($P91+50,$X$7:$AC$288,3,FALSE))))</f>
        <v>倒れる</v>
      </c>
      <c r="I92" s="38" t="str">
        <f>IF(P$3=TRUE,"",(IF(P$6=TRUE,VLOOKUP($P91+141,$O$7:$AC$288,13,FALSE),IF(S$6=TRUE,VLOOKUP($P91+90,$R$7:$AC$288,10,FALSE),IF(V$6=TRUE,VLOOKUP($P91+63,$U$7:$AC$288,7,FALSE),VLOOKUP($P91+50,$X$7:$AC$288,4,FALSE))))))</f>
        <v>/fɔːl/</v>
      </c>
      <c r="J92" s="38" t="str">
        <f>IF(P$3=TRUE,"",IF(P$6=TRUE,VLOOKUP($P91+141,$O$7:$AC$288,14,FALSE),IF(S$6=TRUE,VLOOKUP($P91+90,$R$7:$AC$288,11,FALSE),IF(V$6=TRUE,VLOOKUP($P91+63,$U$7:$AC$288,8,FALSE),VLOOKUP($P91+50,$X$7:$AC$288,5,FALSE)))))</f>
        <v>/fel/</v>
      </c>
      <c r="K92" s="38" t="str">
        <f>IF(P$3=TRUE,"",IF(P$6=TRUE,VLOOKUP($P91+141,$O$7:$AC$288,15,FALSE),IF(S$6=TRUE,VLOOKUP($P91+90,$R$7:$AC$288,12,FALSE),IF(V$6=TRUE,VLOOKUP($P91+63,$U$7:$AC$288,9,FALSE),VLOOKUP($P91+50,$X$7:$AC$288,6,FALSE)))))</f>
        <v>/fɔ́ːlən/ </v>
      </c>
      <c r="M92" s="30"/>
      <c r="O92" s="16">
        <f>O91+141</f>
        <v>193</v>
      </c>
      <c r="P92" s="60"/>
      <c r="Q92" s="54"/>
      <c r="R92" s="23"/>
      <c r="S92" s="23"/>
      <c r="T92" s="23"/>
      <c r="V92" s="61"/>
      <c r="Y92" s="27"/>
      <c r="Z92" s="24" t="s">
        <v>276</v>
      </c>
      <c r="AA92" s="26" t="s">
        <v>277</v>
      </c>
      <c r="AB92" s="26" t="s">
        <v>278</v>
      </c>
      <c r="AC92" s="26" t="s">
        <v>278</v>
      </c>
    </row>
    <row r="93" spans="1:30" ht="15.75" customHeight="1">
      <c r="A93" s="58">
        <f t="shared" si="3"/>
        <v>56</v>
      </c>
      <c r="B93" s="39" t="str">
        <f t="shared" si="4"/>
        <v>乗る</v>
      </c>
      <c r="C93" s="40"/>
      <c r="D93" s="40"/>
      <c r="E93" s="40"/>
      <c r="F93" s="46"/>
      <c r="G93" s="52">
        <f>IF(P$6=TRUE,VLOOKUP($P93,$O$7:$AC$288,2,FALSE),IF(S$6=TRUE,VLOOKUP($P93,$R$7:$AC$288,2,FALSE),IF(V$6=TRUE,VLOOKUP($P93,$U$7:$AC$288,2,FALSE),VLOOKUP($P93,$X$7:$AC$288,2,FALSE))))</f>
        <v>56</v>
      </c>
      <c r="H93" s="42" t="str">
        <f>IF(P$6=TRUE,VLOOKUP($P93,$O$7:$AC$288,12,FALSE),IF(S$6=TRUE,VLOOKUP($P93,$R$7:$AC$288,9,FALSE),IF(V$6=TRUE,VLOOKUP($P93,$U$7:$AC$288,6,FALSE),VLOOKUP($P93,$X$7:$AC$288,3,FALSE))))</f>
        <v>乗る</v>
      </c>
      <c r="I93" s="37" t="str">
        <f>IF(P$6=TRUE,VLOOKUP($P93,$O$7:$AC$288,13,FALSE),IF(S$6=TRUE,VLOOKUP($P93,$R$7:$AC$288,10,FALSE),IF(V$6=TRUE,VLOOKUP($P93,$U$7:$AC$288,7,FALSE),VLOOKUP($P93,$X$7:$AC$288,4,FALSE))))</f>
        <v>ride</v>
      </c>
      <c r="J93" s="37" t="str">
        <f>IF(P$6=TRUE,VLOOKUP($P93,$O$7:$AC$288,14,FALSE),IF(S$6=TRUE,VLOOKUP($P93,$R$7:$AC$288,11,FALSE),IF(V$6=TRUE,VLOOKUP($P93,$U$7:$AC$288,8,FALSE),VLOOKUP($P93,$X$7:$AC$288,5,FALSE))))</f>
        <v>rode</v>
      </c>
      <c r="K93" s="37" t="str">
        <f>IF(P$6=TRUE,VLOOKUP($P93,$O$7:$AC$288,15,FALSE),IF(S$6=TRUE,VLOOKUP($P93,$R$7:$AC$288,12,FALSE),IF(V$6=TRUE,VLOOKUP($P93,$U$7:$AC$288,9,FALSE),VLOOKUP($P93,$X$7:$AC$288,6,FALSE))))</f>
        <v>ridden</v>
      </c>
      <c r="M93" s="30"/>
      <c r="N93" s="16">
        <f ca="1">RAND()</f>
        <v>0.05586189248784024</v>
      </c>
      <c r="O93" s="16">
        <f t="shared" si="5"/>
        <v>134</v>
      </c>
      <c r="P93" s="60">
        <v>44</v>
      </c>
      <c r="Q93" s="54"/>
      <c r="R93" s="23"/>
      <c r="S93" s="23"/>
      <c r="T93" s="23"/>
      <c r="V93" s="61"/>
      <c r="Y93" s="27"/>
      <c r="Z93" s="24" t="s">
        <v>279</v>
      </c>
      <c r="AA93" s="25" t="s">
        <v>280</v>
      </c>
      <c r="AB93" s="25" t="s">
        <v>281</v>
      </c>
      <c r="AC93" s="25" t="s">
        <v>281</v>
      </c>
      <c r="AD93" s="56">
        <v>1</v>
      </c>
    </row>
    <row r="94" spans="1:29" ht="13.5" customHeight="1">
      <c r="A94" s="59">
        <f t="shared" si="3"/>
        <v>0.9682539682539683</v>
      </c>
      <c r="B94" s="43" t="str">
        <f t="shared" si="4"/>
        <v>乗って行く</v>
      </c>
      <c r="C94" s="44"/>
      <c r="D94" s="44"/>
      <c r="E94" s="44"/>
      <c r="F94" s="46"/>
      <c r="G94" s="57">
        <f>IF(P$6=TRUE,VLOOKUP($P93,$O$7:$AD$288,16,FALSE),IF(S$6=TRUE,VLOOKUP($P93,$R$7:$AD$288,13,FALSE),IF(V$6=TRUE,VLOOKUP($P93,$U$7:$AD$288,10,FALSE),VLOOKUP($P93,$X$7:$AD$288,7,FALSE))))</f>
        <v>0.9682539682539683</v>
      </c>
      <c r="H94" s="45" t="str">
        <f>IF(P$6=TRUE,VLOOKUP($P93+141,$O$7:$AC$288,12,FALSE),IF(S$6=TRUE,VLOOKUP($P93+90,$R$7:$AC$288,9,FALSE),IF(V$6=TRUE,VLOOKUP($P93+63,$U$7:$AC$288,6,FALSE),VLOOKUP($P93+50,$X$7:$AC$288,3,FALSE))))</f>
        <v>乗って行く</v>
      </c>
      <c r="I94" s="38" t="str">
        <f>IF(P$3=TRUE,"",(IF(P$6=TRUE,VLOOKUP($P93+141,$O$7:$AC$288,13,FALSE),IF(S$6=TRUE,VLOOKUP($P93+90,$R$7:$AC$288,10,FALSE),IF(V$6=TRUE,VLOOKUP($P93+63,$U$7:$AC$288,7,FALSE),VLOOKUP($P93+50,$X$7:$AC$288,4,FALSE))))))</f>
        <v>/raɪd/</v>
      </c>
      <c r="J94" s="38" t="str">
        <f>IF(P$3=TRUE,"",IF(P$6=TRUE,VLOOKUP($P93+141,$O$7:$AC$288,14,FALSE),IF(S$6=TRUE,VLOOKUP($P93+90,$R$7:$AC$288,11,FALSE),IF(V$6=TRUE,VLOOKUP($P93+63,$U$7:$AC$288,8,FALSE),VLOOKUP($P93+50,$X$7:$AC$288,5,FALSE)))))</f>
        <v>/roud/</v>
      </c>
      <c r="K94" s="38" t="str">
        <f>IF(P$3=TRUE,"",IF(P$6=TRUE,VLOOKUP($P93+141,$O$7:$AC$288,15,FALSE),IF(S$6=TRUE,VLOOKUP($P93+90,$R$7:$AC$288,12,FALSE),IF(V$6=TRUE,VLOOKUP($P93+63,$U$7:$AC$288,9,FALSE),VLOOKUP($P93+50,$X$7:$AC$288,6,FALSE)))))</f>
        <v>/rɪ́d(ə)n/</v>
      </c>
      <c r="M94" s="30"/>
      <c r="O94" s="16">
        <f>O93+141</f>
        <v>275</v>
      </c>
      <c r="P94" s="60"/>
      <c r="Q94" s="54"/>
      <c r="R94" s="23"/>
      <c r="S94" s="23"/>
      <c r="T94" s="23"/>
      <c r="V94" s="61"/>
      <c r="Y94" s="27"/>
      <c r="Z94" s="24" t="s">
        <v>282</v>
      </c>
      <c r="AA94" s="26" t="s">
        <v>283</v>
      </c>
      <c r="AB94" s="26" t="s">
        <v>284</v>
      </c>
      <c r="AC94" s="26" t="s">
        <v>284</v>
      </c>
    </row>
    <row r="95" spans="1:30" ht="15.75">
      <c r="A95" s="58">
        <f t="shared" si="3"/>
        <v>21</v>
      </c>
      <c r="B95" s="39">
        <f t="shared" si="4"/>
        <v>0</v>
      </c>
      <c r="C95" s="40"/>
      <c r="D95" s="40"/>
      <c r="E95" s="40"/>
      <c r="F95" s="46"/>
      <c r="G95" s="52">
        <f>IF(P$6=TRUE,VLOOKUP($P95,$O$7:$AC$288,2,FALSE),IF(S$6=TRUE,VLOOKUP($P95,$R$7:$AC$288,2,FALSE),IF(V$6=TRUE,VLOOKUP($P95,$U$7:$AC$288,2,FALSE),VLOOKUP($P95,$X$7:$AC$288,2,FALSE))))</f>
        <v>21</v>
      </c>
      <c r="H95" s="42">
        <f>IF(P$6=TRUE,VLOOKUP($P95,$O$7:$AC$288,12,FALSE),IF(S$6=TRUE,VLOOKUP($P95,$R$7:$AC$288,9,FALSE),IF(V$6=TRUE,VLOOKUP($P95,$U$7:$AC$288,6,FALSE),VLOOKUP($P95,$X$7:$AC$288,3,FALSE))))</f>
        <v>0</v>
      </c>
      <c r="I95" s="37" t="str">
        <f>IF(P$6=TRUE,VLOOKUP($P95,$O$7:$AC$288,13,FALSE),IF(S$6=TRUE,VLOOKUP($P95,$R$7:$AC$288,10,FALSE),IF(V$6=TRUE,VLOOKUP($P95,$U$7:$AC$288,7,FALSE),VLOOKUP($P95,$X$7:$AC$288,4,FALSE))))</f>
        <v>eat</v>
      </c>
      <c r="J95" s="37" t="str">
        <f>IF(P$6=TRUE,VLOOKUP($P95,$O$7:$AC$288,14,FALSE),IF(S$6=TRUE,VLOOKUP($P95,$R$7:$AC$288,11,FALSE),IF(V$6=TRUE,VLOOKUP($P95,$U$7:$AC$288,8,FALSE),VLOOKUP($P95,$X$7:$AC$288,5,FALSE))))</f>
        <v>ate</v>
      </c>
      <c r="K95" s="37" t="str">
        <f>IF(P$6=TRUE,VLOOKUP($P95,$O$7:$AC$288,15,FALSE),IF(S$6=TRUE,VLOOKUP($P95,$R$7:$AC$288,12,FALSE),IF(V$6=TRUE,VLOOKUP($P95,$U$7:$AC$288,9,FALSE),VLOOKUP($P95,$X$7:$AC$288,6,FALSE))))</f>
        <v>eaten</v>
      </c>
      <c r="M95" s="30"/>
      <c r="N95" s="16">
        <f ca="1">RAND()</f>
        <v>0.8309731230789652</v>
      </c>
      <c r="O95" s="16">
        <f t="shared" si="5"/>
        <v>27</v>
      </c>
      <c r="P95" s="60">
        <v>45</v>
      </c>
      <c r="Q95" s="54">
        <f ca="1">RAND()/AD95</f>
        <v>0.14845969806596265</v>
      </c>
      <c r="R95" s="23">
        <f>RANK(Q95,Q$7:Q$288)</f>
        <v>76</v>
      </c>
      <c r="S95" s="60">
        <v>26</v>
      </c>
      <c r="T95" s="23"/>
      <c r="V95" s="61"/>
      <c r="Y95" s="27"/>
      <c r="Z95" s="24" t="s">
        <v>285</v>
      </c>
      <c r="AA95" s="25" t="s">
        <v>286</v>
      </c>
      <c r="AB95" s="25" t="s">
        <v>287</v>
      </c>
      <c r="AC95" s="25" t="s">
        <v>288</v>
      </c>
      <c r="AD95" s="56">
        <v>0.873015873015873</v>
      </c>
    </row>
    <row r="96" spans="1:29" ht="13.5">
      <c r="A96" s="59">
        <f t="shared" si="3"/>
        <v>1</v>
      </c>
      <c r="B96" s="43" t="str">
        <f t="shared" si="4"/>
        <v>食べる</v>
      </c>
      <c r="C96" s="44"/>
      <c r="D96" s="44"/>
      <c r="E96" s="44"/>
      <c r="F96" s="46"/>
      <c r="G96" s="57">
        <f>IF(P$6=TRUE,VLOOKUP($P95,$O$7:$AD$288,16,FALSE),IF(S$6=TRUE,VLOOKUP($P95,$R$7:$AD$288,13,FALSE),IF(V$6=TRUE,VLOOKUP($P95,$U$7:$AD$288,10,FALSE),VLOOKUP($P95,$X$7:$AD$288,7,FALSE))))</f>
        <v>1</v>
      </c>
      <c r="H96" s="45" t="str">
        <f>IF(P$6=TRUE,VLOOKUP($P95+141,$O$7:$AC$288,12,FALSE),IF(S$6=TRUE,VLOOKUP($P95+90,$R$7:$AC$288,9,FALSE),IF(V$6=TRUE,VLOOKUP($P95+63,$U$7:$AC$288,6,FALSE),VLOOKUP($P95+50,$X$7:$AC$288,3,FALSE))))</f>
        <v>食べる</v>
      </c>
      <c r="I96" s="38" t="str">
        <f>IF(P$3=TRUE,"",(IF(P$6=TRUE,VLOOKUP($P95+141,$O$7:$AC$288,13,FALSE),IF(S$6=TRUE,VLOOKUP($P95+90,$R$7:$AC$288,10,FALSE),IF(V$6=TRUE,VLOOKUP($P95+63,$U$7:$AC$288,7,FALSE),VLOOKUP($P95+50,$X$7:$AC$288,4,FALSE))))))</f>
        <v>/iːt/</v>
      </c>
      <c r="J96" s="38" t="str">
        <f>IF(P$3=TRUE,"",IF(P$6=TRUE,VLOOKUP($P95+141,$O$7:$AC$288,14,FALSE),IF(S$6=TRUE,VLOOKUP($P95+90,$R$7:$AC$288,11,FALSE),IF(V$6=TRUE,VLOOKUP($P95+63,$U$7:$AC$288,8,FALSE),VLOOKUP($P95+50,$X$7:$AC$288,5,FALSE)))))</f>
        <v>/eɪt|et, eɪt/</v>
      </c>
      <c r="K96" s="38" t="str">
        <f>IF(P$3=TRUE,"",IF(P$6=TRUE,VLOOKUP($P95+141,$O$7:$AC$288,15,FALSE),IF(S$6=TRUE,VLOOKUP($P95+90,$R$7:$AC$288,12,FALSE),IF(V$6=TRUE,VLOOKUP($P95+63,$U$7:$AC$288,9,FALSE),VLOOKUP($P95+50,$X$7:$AC$288,6,FALSE)))))</f>
        <v>/íːt(ə)n/</v>
      </c>
      <c r="M96" s="30"/>
      <c r="O96" s="16">
        <f>O95+141</f>
        <v>168</v>
      </c>
      <c r="P96" s="60"/>
      <c r="Q96" s="54"/>
      <c r="R96" s="23">
        <f>R95+90</f>
        <v>166</v>
      </c>
      <c r="S96" s="60"/>
      <c r="T96" s="23"/>
      <c r="V96" s="61"/>
      <c r="Y96" s="27"/>
      <c r="Z96" s="24" t="s">
        <v>289</v>
      </c>
      <c r="AA96" s="26" t="s">
        <v>290</v>
      </c>
      <c r="AB96" s="26" t="s">
        <v>291</v>
      </c>
      <c r="AC96" s="26" t="s">
        <v>292</v>
      </c>
    </row>
    <row r="97" spans="1:30" ht="15.75" customHeight="1">
      <c r="A97" s="58">
        <f t="shared" si="3"/>
        <v>5</v>
      </c>
      <c r="B97" s="39" t="str">
        <f t="shared" si="4"/>
        <v>かむ</v>
      </c>
      <c r="C97" s="40"/>
      <c r="D97" s="40"/>
      <c r="E97" s="40"/>
      <c r="F97" s="46"/>
      <c r="G97" s="52">
        <f>IF(P$6=TRUE,VLOOKUP($P97,$O$7:$AC$288,2,FALSE),IF(S$6=TRUE,VLOOKUP($P97,$R$7:$AC$288,2,FALSE),IF(V$6=TRUE,VLOOKUP($P97,$U$7:$AC$288,2,FALSE),VLOOKUP($P97,$X$7:$AC$288,2,FALSE))))</f>
        <v>5</v>
      </c>
      <c r="H97" s="42" t="str">
        <f>IF(P$6=TRUE,VLOOKUP($P97,$O$7:$AC$288,12,FALSE),IF(S$6=TRUE,VLOOKUP($P97,$R$7:$AC$288,9,FALSE),IF(V$6=TRUE,VLOOKUP($P97,$U$7:$AC$288,6,FALSE),VLOOKUP($P97,$X$7:$AC$288,3,FALSE))))</f>
        <v>かむ</v>
      </c>
      <c r="I97" s="37" t="str">
        <f>IF(P$6=TRUE,VLOOKUP($P97,$O$7:$AC$288,13,FALSE),IF(S$6=TRUE,VLOOKUP($P97,$R$7:$AC$288,10,FALSE),IF(V$6=TRUE,VLOOKUP($P97,$U$7:$AC$288,7,FALSE),VLOOKUP($P97,$X$7:$AC$288,4,FALSE))))</f>
        <v>bite</v>
      </c>
      <c r="J97" s="37" t="str">
        <f>IF(P$6=TRUE,VLOOKUP($P97,$O$7:$AC$288,14,FALSE),IF(S$6=TRUE,VLOOKUP($P97,$R$7:$AC$288,11,FALSE),IF(V$6=TRUE,VLOOKUP($P97,$U$7:$AC$288,8,FALSE),VLOOKUP($P97,$X$7:$AC$288,5,FALSE))))</f>
        <v>bit</v>
      </c>
      <c r="K97" s="37" t="str">
        <f>IF(P$6=TRUE,VLOOKUP($P97,$O$7:$AC$288,15,FALSE),IF(S$6=TRUE,VLOOKUP($P97,$R$7:$AC$288,12,FALSE),IF(V$6=TRUE,VLOOKUP($P97,$U$7:$AC$288,9,FALSE),VLOOKUP($P97,$X$7:$AC$288,6,FALSE))))</f>
        <v>bitten</v>
      </c>
      <c r="M97" s="30"/>
      <c r="N97" s="16">
        <f ca="1">RAND()</f>
        <v>0.19836875851726266</v>
      </c>
      <c r="O97" s="16">
        <f t="shared" si="5"/>
        <v>116</v>
      </c>
      <c r="P97" s="60">
        <v>46</v>
      </c>
      <c r="Q97" s="54"/>
      <c r="R97" s="23"/>
      <c r="S97" s="23"/>
      <c r="T97" s="23"/>
      <c r="V97" s="61"/>
      <c r="Y97" s="27"/>
      <c r="Z97" s="24"/>
      <c r="AA97" s="25" t="s">
        <v>293</v>
      </c>
      <c r="AB97" s="25" t="s">
        <v>294</v>
      </c>
      <c r="AC97" s="25" t="s">
        <v>295</v>
      </c>
      <c r="AD97" s="56">
        <v>1</v>
      </c>
    </row>
    <row r="98" spans="1:29" ht="13.5" customHeight="1">
      <c r="A98" s="59">
        <f t="shared" si="3"/>
        <v>1</v>
      </c>
      <c r="B98" s="43" t="str">
        <f t="shared" si="4"/>
        <v>かみつく</v>
      </c>
      <c r="C98" s="44"/>
      <c r="D98" s="44"/>
      <c r="E98" s="44"/>
      <c r="F98" s="46"/>
      <c r="G98" s="57">
        <f>IF(P$6=TRUE,VLOOKUP($P97,$O$7:$AD$288,16,FALSE),IF(S$6=TRUE,VLOOKUP($P97,$R$7:$AD$288,13,FALSE),IF(V$6=TRUE,VLOOKUP($P97,$U$7:$AD$288,10,FALSE),VLOOKUP($P97,$X$7:$AD$288,7,FALSE))))</f>
        <v>1</v>
      </c>
      <c r="H98" s="45" t="str">
        <f>IF(P$6=TRUE,VLOOKUP($P97+141,$O$7:$AC$288,12,FALSE),IF(S$6=TRUE,VLOOKUP($P97+90,$R$7:$AC$288,9,FALSE),IF(V$6=TRUE,VLOOKUP($P97+63,$U$7:$AC$288,6,FALSE),VLOOKUP($P97+50,$X$7:$AC$288,3,FALSE))))</f>
        <v>かみつく</v>
      </c>
      <c r="I98" s="38" t="str">
        <f>IF(P$3=TRUE,"",(IF(P$6=TRUE,VLOOKUP($P97+141,$O$7:$AC$288,13,FALSE),IF(S$6=TRUE,VLOOKUP($P97+90,$R$7:$AC$288,10,FALSE),IF(V$6=TRUE,VLOOKUP($P97+63,$U$7:$AC$288,7,FALSE),VLOOKUP($P97+50,$X$7:$AC$288,4,FALSE))))))</f>
        <v>/baɪt/</v>
      </c>
      <c r="J98" s="38" t="str">
        <f>IF(P$3=TRUE,"",IF(P$6=TRUE,VLOOKUP($P97+141,$O$7:$AC$288,14,FALSE),IF(S$6=TRUE,VLOOKUP($P97+90,$R$7:$AC$288,11,FALSE),IF(V$6=TRUE,VLOOKUP($P97+63,$U$7:$AC$288,8,FALSE),VLOOKUP($P97+50,$X$7:$AC$288,5,FALSE)))))</f>
        <v>/bɪt/</v>
      </c>
      <c r="K98" s="38" t="str">
        <f>IF(P$3=TRUE,"",IF(P$6=TRUE,VLOOKUP($P97+141,$O$7:$AC$288,15,FALSE),IF(S$6=TRUE,VLOOKUP($P97+90,$R$7:$AC$288,12,FALSE),IF(V$6=TRUE,VLOOKUP($P97+63,$U$7:$AC$288,9,FALSE),VLOOKUP($P97+50,$X$7:$AC$288,6,FALSE)))))</f>
        <v>/bɪ́t(ə)n/</v>
      </c>
      <c r="M98" s="30"/>
      <c r="O98" s="16">
        <f>O97+141</f>
        <v>257</v>
      </c>
      <c r="P98" s="60"/>
      <c r="Q98" s="54"/>
      <c r="R98" s="23"/>
      <c r="S98" s="23"/>
      <c r="T98" s="23"/>
      <c r="V98" s="61"/>
      <c r="Y98" s="27"/>
      <c r="Z98" s="24" t="s">
        <v>296</v>
      </c>
      <c r="AA98" s="26" t="s">
        <v>297</v>
      </c>
      <c r="AB98" s="26" t="s">
        <v>298</v>
      </c>
      <c r="AC98" s="26" t="s">
        <v>299</v>
      </c>
    </row>
    <row r="99" spans="1:30" ht="15.75">
      <c r="A99" s="58">
        <f t="shared" si="3"/>
        <v>14</v>
      </c>
      <c r="B99" s="39" t="str">
        <f t="shared" si="4"/>
        <v>選ぶ</v>
      </c>
      <c r="C99" s="40"/>
      <c r="D99" s="40"/>
      <c r="E99" s="40"/>
      <c r="F99" s="46"/>
      <c r="G99" s="52">
        <f>IF(P$6=TRUE,VLOOKUP($P99,$O$7:$AC$288,2,FALSE),IF(S$6=TRUE,VLOOKUP($P99,$R$7:$AC$288,2,FALSE),IF(V$6=TRUE,VLOOKUP($P99,$U$7:$AC$288,2,FALSE),VLOOKUP($P99,$X$7:$AC$288,2,FALSE))))</f>
        <v>14</v>
      </c>
      <c r="H99" s="42" t="str">
        <f>IF(P$6=TRUE,VLOOKUP($P99,$O$7:$AC$288,12,FALSE),IF(S$6=TRUE,VLOOKUP($P99,$R$7:$AC$288,9,FALSE),IF(V$6=TRUE,VLOOKUP($P99,$U$7:$AC$288,6,FALSE),VLOOKUP($P99,$X$7:$AC$288,3,FALSE))))</f>
        <v>選ぶ</v>
      </c>
      <c r="I99" s="37" t="str">
        <f>IF(P$6=TRUE,VLOOKUP($P99,$O$7:$AC$288,13,FALSE),IF(S$6=TRUE,VLOOKUP($P99,$R$7:$AC$288,10,FALSE),IF(V$6=TRUE,VLOOKUP($P99,$U$7:$AC$288,7,FALSE),VLOOKUP($P99,$X$7:$AC$288,4,FALSE))))</f>
        <v>choose</v>
      </c>
      <c r="J99" s="37" t="str">
        <f>IF(P$6=TRUE,VLOOKUP($P99,$O$7:$AC$288,14,FALSE),IF(S$6=TRUE,VLOOKUP($P99,$R$7:$AC$288,11,FALSE),IF(V$6=TRUE,VLOOKUP($P99,$U$7:$AC$288,8,FALSE),VLOOKUP($P99,$X$7:$AC$288,5,FALSE))))</f>
        <v>chose</v>
      </c>
      <c r="K99" s="37" t="str">
        <f>IF(P$6=TRUE,VLOOKUP($P99,$O$7:$AC$288,15,FALSE),IF(S$6=TRUE,VLOOKUP($P99,$R$7:$AC$288,12,FALSE),IF(V$6=TRUE,VLOOKUP($P99,$U$7:$AC$288,9,FALSE),VLOOKUP($P99,$X$7:$AC$288,6,FALSE))))</f>
        <v>chosen</v>
      </c>
      <c r="M99" s="30"/>
      <c r="N99" s="16">
        <f ca="1">RAND()</f>
        <v>0.39090439803653987</v>
      </c>
      <c r="O99" s="16">
        <f t="shared" si="5"/>
        <v>85</v>
      </c>
      <c r="P99" s="60">
        <v>47</v>
      </c>
      <c r="Q99" s="54">
        <f ca="1">RAND()/AD99</f>
        <v>0.08970661000090838</v>
      </c>
      <c r="R99" s="23">
        <f>RANK(Q99,Q$7:Q$288)</f>
        <v>82</v>
      </c>
      <c r="S99" s="60">
        <v>27</v>
      </c>
      <c r="T99" s="23">
        <f ca="1">RAND()</f>
        <v>0.7687412527310089</v>
      </c>
      <c r="U99" s="23">
        <f>RANK(T99,T$7:T$288)</f>
        <v>15</v>
      </c>
      <c r="V99" s="61">
        <v>22</v>
      </c>
      <c r="Y99" s="27"/>
      <c r="Z99" s="24"/>
      <c r="AA99" s="25" t="s">
        <v>300</v>
      </c>
      <c r="AB99" s="25" t="s">
        <v>301</v>
      </c>
      <c r="AC99" s="25" t="s">
        <v>302</v>
      </c>
      <c r="AD99" s="56">
        <v>0.9841269841269842</v>
      </c>
    </row>
    <row r="100" spans="1:29" ht="13.5">
      <c r="A100" s="59">
        <f t="shared" si="3"/>
        <v>0.9523809523809523</v>
      </c>
      <c r="B100" s="43" t="str">
        <f t="shared" si="4"/>
        <v>選択する</v>
      </c>
      <c r="C100" s="44"/>
      <c r="D100" s="44"/>
      <c r="E100" s="44"/>
      <c r="F100" s="46"/>
      <c r="G100" s="57">
        <f>IF(P$6=TRUE,VLOOKUP($P99,$O$7:$AD$288,16,FALSE),IF(S$6=TRUE,VLOOKUP($P99,$R$7:$AD$288,13,FALSE),IF(V$6=TRUE,VLOOKUP($P99,$U$7:$AD$288,10,FALSE),VLOOKUP($P99,$X$7:$AD$288,7,FALSE))))</f>
        <v>0.9523809523809523</v>
      </c>
      <c r="H100" s="45" t="str">
        <f>IF(P$6=TRUE,VLOOKUP($P99+141,$O$7:$AC$288,12,FALSE),IF(S$6=TRUE,VLOOKUP($P99+90,$R$7:$AC$288,9,FALSE),IF(V$6=TRUE,VLOOKUP($P99+63,$U$7:$AC$288,6,FALSE),VLOOKUP($P99+50,$X$7:$AC$288,3,FALSE))))</f>
        <v>選択する</v>
      </c>
      <c r="I100" s="38" t="str">
        <f>IF(P$3=TRUE,"",(IF(P$6=TRUE,VLOOKUP($P99+141,$O$7:$AC$288,13,FALSE),IF(S$6=TRUE,VLOOKUP($P99+90,$R$7:$AC$288,10,FALSE),IF(V$6=TRUE,VLOOKUP($P99+63,$U$7:$AC$288,7,FALSE),VLOOKUP($P99+50,$X$7:$AC$288,4,FALSE))))))</f>
        <v>/tʃuːz/</v>
      </c>
      <c r="J100" s="38" t="str">
        <f>IF(P$3=TRUE,"",IF(P$6=TRUE,VLOOKUP($P99+141,$O$7:$AC$288,14,FALSE),IF(S$6=TRUE,VLOOKUP($P99+90,$R$7:$AC$288,11,FALSE),IF(V$6=TRUE,VLOOKUP($P99+63,$U$7:$AC$288,8,FALSE),VLOOKUP($P99+50,$X$7:$AC$288,5,FALSE)))))</f>
        <v>/tʃouz/</v>
      </c>
      <c r="K100" s="38" t="str">
        <f>IF(P$3=TRUE,"",IF(P$6=TRUE,VLOOKUP($P99+141,$O$7:$AC$288,15,FALSE),IF(S$6=TRUE,VLOOKUP($P99+90,$R$7:$AC$288,12,FALSE),IF(V$6=TRUE,VLOOKUP($P99+63,$U$7:$AC$288,9,FALSE),VLOOKUP($P99+50,$X$7:$AC$288,6,FALSE)))))</f>
        <v>/tʃóuz(ə)n/</v>
      </c>
      <c r="M100" s="30"/>
      <c r="O100" s="16">
        <f>O99+141</f>
        <v>226</v>
      </c>
      <c r="P100" s="60"/>
      <c r="Q100" s="54"/>
      <c r="R100" s="23">
        <f>R99+90</f>
        <v>172</v>
      </c>
      <c r="S100" s="60"/>
      <c r="T100" s="23"/>
      <c r="U100" s="23">
        <f>U99+63</f>
        <v>78</v>
      </c>
      <c r="V100" s="61"/>
      <c r="Y100" s="27"/>
      <c r="Z100" s="24" t="s">
        <v>303</v>
      </c>
      <c r="AA100" s="26" t="s">
        <v>304</v>
      </c>
      <c r="AB100" s="26" t="s">
        <v>305</v>
      </c>
      <c r="AC100" s="26" t="s">
        <v>306</v>
      </c>
    </row>
    <row r="101" spans="1:30" ht="15.75">
      <c r="A101" s="58">
        <f t="shared" si="3"/>
        <v>20</v>
      </c>
      <c r="B101" s="39" t="str">
        <f t="shared" si="4"/>
        <v>駆ける、追う</v>
      </c>
      <c r="C101" s="40"/>
      <c r="D101" s="40"/>
      <c r="E101" s="40"/>
      <c r="F101" s="46"/>
      <c r="G101" s="52">
        <f>IF(P$6=TRUE,VLOOKUP($P101,$O$7:$AC$288,2,FALSE),IF(S$6=TRUE,VLOOKUP($P101,$R$7:$AC$288,2,FALSE),IF(V$6=TRUE,VLOOKUP($P101,$U$7:$AC$288,2,FALSE),VLOOKUP($P101,$X$7:$AC$288,2,FALSE))))</f>
        <v>20</v>
      </c>
      <c r="H101" s="42" t="str">
        <f>IF(P$6=TRUE,VLOOKUP($P101,$O$7:$AC$288,12,FALSE),IF(S$6=TRUE,VLOOKUP($P101,$R$7:$AC$288,9,FALSE),IF(V$6=TRUE,VLOOKUP($P101,$U$7:$AC$288,6,FALSE),VLOOKUP($P101,$X$7:$AC$288,3,FALSE))))</f>
        <v>駆ける、追う</v>
      </c>
      <c r="I101" s="37" t="str">
        <f>IF(P$6=TRUE,VLOOKUP($P101,$O$7:$AC$288,13,FALSE),IF(S$6=TRUE,VLOOKUP($P101,$R$7:$AC$288,10,FALSE),IF(V$6=TRUE,VLOOKUP($P101,$U$7:$AC$288,7,FALSE),VLOOKUP($P101,$X$7:$AC$288,4,FALSE))))</f>
        <v>drive</v>
      </c>
      <c r="J101" s="37" t="str">
        <f>IF(P$6=TRUE,VLOOKUP($P101,$O$7:$AC$288,14,FALSE),IF(S$6=TRUE,VLOOKUP($P101,$R$7:$AC$288,11,FALSE),IF(V$6=TRUE,VLOOKUP($P101,$U$7:$AC$288,8,FALSE),VLOOKUP($P101,$X$7:$AC$288,5,FALSE))))</f>
        <v>drove</v>
      </c>
      <c r="K101" s="37" t="str">
        <f>IF(P$6=TRUE,VLOOKUP($P101,$O$7:$AC$288,15,FALSE),IF(S$6=TRUE,VLOOKUP($P101,$R$7:$AC$288,12,FALSE),IF(V$6=TRUE,VLOOKUP($P101,$U$7:$AC$288,9,FALSE),VLOOKUP($P101,$X$7:$AC$288,6,FALSE))))</f>
        <v>driven</v>
      </c>
      <c r="M101" s="30"/>
      <c r="N101" s="16">
        <f ca="1">RAND()</f>
        <v>0.2834201168580486</v>
      </c>
      <c r="O101" s="16">
        <f t="shared" si="5"/>
        <v>103</v>
      </c>
      <c r="P101" s="60">
        <v>48</v>
      </c>
      <c r="Q101" s="54">
        <f ca="1">RAND()/AD101</f>
        <v>0.2356800598907331</v>
      </c>
      <c r="R101" s="23">
        <f>RANK(Q101,Q$7:Q$288)</f>
        <v>74</v>
      </c>
      <c r="S101" s="60">
        <v>28</v>
      </c>
      <c r="T101" s="23"/>
      <c r="V101" s="61"/>
      <c r="Y101" s="27"/>
      <c r="Z101" s="24" t="s">
        <v>307</v>
      </c>
      <c r="AA101" s="25" t="s">
        <v>308</v>
      </c>
      <c r="AB101" s="25" t="s">
        <v>309</v>
      </c>
      <c r="AC101" s="25" t="s">
        <v>310</v>
      </c>
      <c r="AD101" s="56">
        <v>1</v>
      </c>
    </row>
    <row r="102" spans="1:29" ht="13.5">
      <c r="A102" s="59">
        <f t="shared" si="3"/>
        <v>1</v>
      </c>
      <c r="B102" s="43" t="str">
        <f t="shared" si="4"/>
        <v>運転する</v>
      </c>
      <c r="C102" s="44"/>
      <c r="D102" s="44"/>
      <c r="E102" s="44"/>
      <c r="F102" s="46"/>
      <c r="G102" s="57">
        <f>IF(P$6=TRUE,VLOOKUP($P101,$O$7:$AD$288,16,FALSE),IF(S$6=TRUE,VLOOKUP($P101,$R$7:$AD$288,13,FALSE),IF(V$6=TRUE,VLOOKUP($P101,$U$7:$AD$288,10,FALSE),VLOOKUP($P101,$X$7:$AD$288,7,FALSE))))</f>
        <v>1</v>
      </c>
      <c r="H102" s="45" t="str">
        <f>IF(P$6=TRUE,VLOOKUP($P101+141,$O$7:$AC$288,12,FALSE),IF(S$6=TRUE,VLOOKUP($P101+90,$R$7:$AC$288,9,FALSE),IF(V$6=TRUE,VLOOKUP($P101+63,$U$7:$AC$288,6,FALSE),VLOOKUP($P101+50,$X$7:$AC$288,3,FALSE))))</f>
        <v>運転する</v>
      </c>
      <c r="I102" s="38" t="str">
        <f>IF(P$3=TRUE,"",(IF(P$6=TRUE,VLOOKUP($P101+141,$O$7:$AC$288,13,FALSE),IF(S$6=TRUE,VLOOKUP($P101+90,$R$7:$AC$288,10,FALSE),IF(V$6=TRUE,VLOOKUP($P101+63,$U$7:$AC$288,7,FALSE),VLOOKUP($P101+50,$X$7:$AC$288,4,FALSE))))))</f>
        <v>/draɪv/</v>
      </c>
      <c r="J102" s="38" t="str">
        <f>IF(P$3=TRUE,"",IF(P$6=TRUE,VLOOKUP($P101+141,$O$7:$AC$288,14,FALSE),IF(S$6=TRUE,VLOOKUP($P101+90,$R$7:$AC$288,11,FALSE),IF(V$6=TRUE,VLOOKUP($P101+63,$U$7:$AC$288,8,FALSE),VLOOKUP($P101+50,$X$7:$AC$288,5,FALSE)))))</f>
        <v>/drouv/</v>
      </c>
      <c r="K102" s="38" t="str">
        <f>IF(P$3=TRUE,"",IF(P$6=TRUE,VLOOKUP($P101+141,$O$7:$AC$288,15,FALSE),IF(S$6=TRUE,VLOOKUP($P101+90,$R$7:$AC$288,12,FALSE),IF(V$6=TRUE,VLOOKUP($P101+63,$U$7:$AC$288,9,FALSE),VLOOKUP($P101+50,$X$7:$AC$288,6,FALSE)))))</f>
        <v>/drɪ́v(ə)n/</v>
      </c>
      <c r="M102" s="30"/>
      <c r="O102" s="16">
        <f>O101+141</f>
        <v>244</v>
      </c>
      <c r="P102" s="60"/>
      <c r="Q102" s="54"/>
      <c r="R102" s="23">
        <f>R101+90</f>
        <v>164</v>
      </c>
      <c r="S102" s="60"/>
      <c r="T102" s="23"/>
      <c r="V102" s="61"/>
      <c r="Y102" s="27"/>
      <c r="Z102" s="24" t="s">
        <v>311</v>
      </c>
      <c r="AA102" s="26" t="s">
        <v>312</v>
      </c>
      <c r="AB102" s="26" t="s">
        <v>313</v>
      </c>
      <c r="AC102" s="26" t="s">
        <v>314</v>
      </c>
    </row>
    <row r="103" spans="1:30" ht="15.75">
      <c r="A103" s="58">
        <f t="shared" si="3"/>
        <v>46</v>
      </c>
      <c r="B103" s="39">
        <f t="shared" si="4"/>
        <v>0</v>
      </c>
      <c r="C103" s="40"/>
      <c r="D103" s="40"/>
      <c r="E103" s="40"/>
      <c r="F103" s="46"/>
      <c r="G103" s="52">
        <f>IF(P$6=TRUE,VLOOKUP($P103,$O$7:$AC$288,2,FALSE),IF(S$6=TRUE,VLOOKUP($P103,$R$7:$AC$288,2,FALSE),IF(V$6=TRUE,VLOOKUP($P103,$U$7:$AC$288,2,FALSE),VLOOKUP($P103,$X$7:$AC$288,2,FALSE))))</f>
        <v>46</v>
      </c>
      <c r="H103" s="42">
        <f>IF(P$6=TRUE,VLOOKUP($P103,$O$7:$AC$288,12,FALSE),IF(S$6=TRUE,VLOOKUP($P103,$R$7:$AC$288,9,FALSE),IF(V$6=TRUE,VLOOKUP($P103,$U$7:$AC$288,6,FALSE),VLOOKUP($P103,$X$7:$AC$288,3,FALSE))))</f>
        <v>0</v>
      </c>
      <c r="I103" s="37" t="str">
        <f>IF(P$6=TRUE,VLOOKUP($P103,$O$7:$AC$288,13,FALSE),IF(S$6=TRUE,VLOOKUP($P103,$R$7:$AC$288,10,FALSE),IF(V$6=TRUE,VLOOKUP($P103,$U$7:$AC$288,7,FALSE),VLOOKUP($P103,$X$7:$AC$288,4,FALSE))))</f>
        <v>lend</v>
      </c>
      <c r="J103" s="37" t="str">
        <f>IF(P$6=TRUE,VLOOKUP($P103,$O$7:$AC$288,14,FALSE),IF(S$6=TRUE,VLOOKUP($P103,$R$7:$AC$288,11,FALSE),IF(V$6=TRUE,VLOOKUP($P103,$U$7:$AC$288,8,FALSE),VLOOKUP($P103,$X$7:$AC$288,5,FALSE))))</f>
        <v>lent</v>
      </c>
      <c r="K103" s="37" t="str">
        <f>IF(P$6=TRUE,VLOOKUP($P103,$O$7:$AC$288,15,FALSE),IF(S$6=TRUE,VLOOKUP($P103,$R$7:$AC$288,12,FALSE),IF(V$6=TRUE,VLOOKUP($P103,$U$7:$AC$288,9,FALSE),VLOOKUP($P103,$X$7:$AC$288,6,FALSE))))</f>
        <v>lent</v>
      </c>
      <c r="M103" s="30"/>
      <c r="N103" s="16">
        <f ca="1">RAND()</f>
        <v>0.6802946628950683</v>
      </c>
      <c r="O103" s="16">
        <f t="shared" si="5"/>
        <v>48</v>
      </c>
      <c r="P103" s="60">
        <v>49</v>
      </c>
      <c r="Q103" s="54">
        <f ca="1">RAND()/AD103</f>
        <v>0.8251951868897329</v>
      </c>
      <c r="R103" s="23">
        <f>RANK(Q103,Q$7:Q$288)</f>
        <v>20</v>
      </c>
      <c r="S103" s="60">
        <v>29</v>
      </c>
      <c r="T103" s="23"/>
      <c r="V103" s="61"/>
      <c r="Y103" s="27"/>
      <c r="Z103" s="24" t="s">
        <v>315</v>
      </c>
      <c r="AA103" s="25" t="s">
        <v>316</v>
      </c>
      <c r="AB103" s="25" t="s">
        <v>317</v>
      </c>
      <c r="AC103" s="25" t="s">
        <v>318</v>
      </c>
      <c r="AD103" s="56">
        <v>1</v>
      </c>
    </row>
    <row r="104" spans="1:29" ht="13.5">
      <c r="A104" s="59">
        <f t="shared" si="3"/>
        <v>1</v>
      </c>
      <c r="B104" s="43" t="str">
        <f t="shared" si="4"/>
        <v>貸す</v>
      </c>
      <c r="C104" s="44"/>
      <c r="D104" s="44"/>
      <c r="E104" s="44"/>
      <c r="F104" s="46"/>
      <c r="G104" s="57">
        <f>IF(P$6=TRUE,VLOOKUP($P103,$O$7:$AD$288,16,FALSE),IF(S$6=TRUE,VLOOKUP($P103,$R$7:$AD$288,13,FALSE),IF(V$6=TRUE,VLOOKUP($P103,$U$7:$AD$288,10,FALSE),VLOOKUP($P103,$X$7:$AD$288,7,FALSE))))</f>
        <v>1</v>
      </c>
      <c r="H104" s="45" t="str">
        <f>IF(P$6=TRUE,VLOOKUP($P103+141,$O$7:$AC$288,12,FALSE),IF(S$6=TRUE,VLOOKUP($P103+90,$R$7:$AC$288,9,FALSE),IF(V$6=TRUE,VLOOKUP($P103+63,$U$7:$AC$288,6,FALSE),VLOOKUP($P103+50,$X$7:$AC$288,3,FALSE))))</f>
        <v>貸す</v>
      </c>
      <c r="I104" s="38" t="str">
        <f>IF(P$3=TRUE,"",(IF(P$6=TRUE,VLOOKUP($P103+141,$O$7:$AC$288,13,FALSE),IF(S$6=TRUE,VLOOKUP($P103+90,$R$7:$AC$288,10,FALSE),IF(V$6=TRUE,VLOOKUP($P103+63,$U$7:$AC$288,7,FALSE),VLOOKUP($P103+50,$X$7:$AC$288,4,FALSE))))))</f>
        <v>/lend/</v>
      </c>
      <c r="J104" s="38" t="str">
        <f>IF(P$3=TRUE,"",IF(P$6=TRUE,VLOOKUP($P103+141,$O$7:$AC$288,14,FALSE),IF(S$6=TRUE,VLOOKUP($P103+90,$R$7:$AC$288,11,FALSE),IF(V$6=TRUE,VLOOKUP($P103+63,$U$7:$AC$288,8,FALSE),VLOOKUP($P103+50,$X$7:$AC$288,5,FALSE)))))</f>
        <v>/lent/</v>
      </c>
      <c r="K104" s="38" t="str">
        <f>IF(P$3=TRUE,"",IF(P$6=TRUE,VLOOKUP($P103+141,$O$7:$AC$288,15,FALSE),IF(S$6=TRUE,VLOOKUP($P103+90,$R$7:$AC$288,12,FALSE),IF(V$6=TRUE,VLOOKUP($P103+63,$U$7:$AC$288,9,FALSE),VLOOKUP($P103+50,$X$7:$AC$288,6,FALSE)))))</f>
        <v>/lent/</v>
      </c>
      <c r="M104" s="30"/>
      <c r="O104" s="16">
        <f>O103+141</f>
        <v>189</v>
      </c>
      <c r="P104" s="60"/>
      <c r="Q104" s="54"/>
      <c r="R104" s="23">
        <f>R103+90</f>
        <v>110</v>
      </c>
      <c r="S104" s="60"/>
      <c r="T104" s="23"/>
      <c r="V104" s="61"/>
      <c r="Y104" s="27"/>
      <c r="Z104" s="24" t="s">
        <v>319</v>
      </c>
      <c r="AA104" s="26" t="s">
        <v>320</v>
      </c>
      <c r="AB104" s="26" t="s">
        <v>321</v>
      </c>
      <c r="AC104" s="26" t="s">
        <v>322</v>
      </c>
    </row>
    <row r="105" spans="1:30" ht="15.75">
      <c r="A105" s="58">
        <f t="shared" si="3"/>
        <v>66</v>
      </c>
      <c r="B105" s="39">
        <f t="shared" si="4"/>
        <v>0</v>
      </c>
      <c r="C105" s="40"/>
      <c r="D105" s="40"/>
      <c r="E105" s="40"/>
      <c r="F105" s="46"/>
      <c r="G105" s="52">
        <f>IF(P$6=TRUE,VLOOKUP($P105,$O$7:$AC$288,2,FALSE),IF(S$6=TRUE,VLOOKUP($P105,$R$7:$AC$288,2,FALSE),IF(V$6=TRUE,VLOOKUP($P105,$U$7:$AC$288,2,FALSE),VLOOKUP($P105,$X$7:$AC$288,2,FALSE))))</f>
        <v>66</v>
      </c>
      <c r="H105" s="42">
        <f>IF(P$6=TRUE,VLOOKUP($P105,$O$7:$AC$288,12,FALSE),IF(S$6=TRUE,VLOOKUP($P105,$R$7:$AC$288,9,FALSE),IF(V$6=TRUE,VLOOKUP($P105,$U$7:$AC$288,6,FALSE),VLOOKUP($P105,$X$7:$AC$288,3,FALSE))))</f>
        <v>0</v>
      </c>
      <c r="I105" s="37" t="str">
        <f>IF(P$6=TRUE,VLOOKUP($P105,$O$7:$AC$288,13,FALSE),IF(S$6=TRUE,VLOOKUP($P105,$R$7:$AC$288,10,FALSE),IF(V$6=TRUE,VLOOKUP($P105,$U$7:$AC$288,7,FALSE),VLOOKUP($P105,$X$7:$AC$288,4,FALSE))))</f>
        <v>shine</v>
      </c>
      <c r="J105" s="37" t="str">
        <f>IF(P$6=TRUE,VLOOKUP($P105,$O$7:$AC$288,14,FALSE),IF(S$6=TRUE,VLOOKUP($P105,$R$7:$AC$288,11,FALSE),IF(V$6=TRUE,VLOOKUP($P105,$U$7:$AC$288,8,FALSE),VLOOKUP($P105,$X$7:$AC$288,5,FALSE))))</f>
        <v>shone</v>
      </c>
      <c r="K105" s="37" t="str">
        <f>IF(P$6=TRUE,VLOOKUP($P105,$O$7:$AC$288,15,FALSE),IF(S$6=TRUE,VLOOKUP($P105,$R$7:$AC$288,12,FALSE),IF(V$6=TRUE,VLOOKUP($P105,$U$7:$AC$288,9,FALSE),VLOOKUP($P105,$X$7:$AC$288,6,FALSE))))</f>
        <v>shone</v>
      </c>
      <c r="M105" s="30"/>
      <c r="N105" s="16">
        <f ca="1">RAND()</f>
        <v>0.38521129246623786</v>
      </c>
      <c r="O105" s="16">
        <f t="shared" si="5"/>
        <v>86</v>
      </c>
      <c r="P105" s="60">
        <v>50</v>
      </c>
      <c r="Q105" s="54">
        <f ca="1">RAND()/AD105</f>
        <v>0.47214317090316743</v>
      </c>
      <c r="R105" s="23">
        <f>RANK(Q105,Q$7:Q$288)</f>
        <v>42</v>
      </c>
      <c r="S105" s="60">
        <v>30</v>
      </c>
      <c r="T105" s="23">
        <f ca="1">RAND()</f>
        <v>0.01917007123846659</v>
      </c>
      <c r="U105" s="23">
        <f>RANK(T105,T$7:T$288)</f>
        <v>62</v>
      </c>
      <c r="V105" s="61">
        <v>23</v>
      </c>
      <c r="W105" s="27">
        <f ca="1">RAND()</f>
        <v>0.5758689296507349</v>
      </c>
      <c r="X105" s="27">
        <f>RANK(W105,W$7:W$288)</f>
        <v>20</v>
      </c>
      <c r="Y105" s="62">
        <v>19</v>
      </c>
      <c r="Z105" s="24" t="s">
        <v>323</v>
      </c>
      <c r="AA105" s="25" t="s">
        <v>324</v>
      </c>
      <c r="AB105" s="25" t="s">
        <v>325</v>
      </c>
      <c r="AC105" s="25" t="s">
        <v>326</v>
      </c>
      <c r="AD105" s="56">
        <v>0.96</v>
      </c>
    </row>
    <row r="106" spans="1:29" ht="13.5">
      <c r="A106" s="59">
        <f t="shared" si="3"/>
        <v>1</v>
      </c>
      <c r="B106" s="43" t="str">
        <f t="shared" si="4"/>
        <v>輝く</v>
      </c>
      <c r="C106" s="44"/>
      <c r="D106" s="44"/>
      <c r="E106" s="44"/>
      <c r="F106" s="46"/>
      <c r="G106" s="57">
        <f>IF(P$6=TRUE,VLOOKUP($P105,$O$7:$AD$288,16,FALSE),IF(S$6=TRUE,VLOOKUP($P105,$R$7:$AD$288,13,FALSE),IF(V$6=TRUE,VLOOKUP($P105,$U$7:$AD$288,10,FALSE),VLOOKUP($P105,$X$7:$AD$288,7,FALSE))))</f>
        <v>1</v>
      </c>
      <c r="H106" s="45" t="str">
        <f>IF(P$6=TRUE,VLOOKUP($P105+141,$O$7:$AC$288,12,FALSE),IF(S$6=TRUE,VLOOKUP($P105+90,$R$7:$AC$288,9,FALSE),IF(V$6=TRUE,VLOOKUP($P105+63,$U$7:$AC$288,6,FALSE),VLOOKUP($P105+50,$X$7:$AC$288,3,FALSE))))</f>
        <v>輝く</v>
      </c>
      <c r="I106" s="38" t="str">
        <f>IF(P$3=TRUE,"",(IF(P$6=TRUE,VLOOKUP($P105+141,$O$7:$AC$288,13,FALSE),IF(S$6=TRUE,VLOOKUP($P105+90,$R$7:$AC$288,10,FALSE),IF(V$6=TRUE,VLOOKUP($P105+63,$U$7:$AC$288,7,FALSE),VLOOKUP($P105+50,$X$7:$AC$288,4,FALSE))))))</f>
        <v>/ʃaɪn/</v>
      </c>
      <c r="J106" s="38" t="str">
        <f>IF(P$3=TRUE,"",IF(P$6=TRUE,VLOOKUP($P105+141,$O$7:$AC$288,14,FALSE),IF(S$6=TRUE,VLOOKUP($P105+90,$R$7:$AC$288,11,FALSE),IF(V$6=TRUE,VLOOKUP($P105+63,$U$7:$AC$288,8,FALSE),VLOOKUP($P105+50,$X$7:$AC$288,5,FALSE)))))</f>
        <v>/ʃoun|ʃɔn/</v>
      </c>
      <c r="K106" s="38" t="str">
        <f>IF(P$3=TRUE,"",IF(P$6=TRUE,VLOOKUP($P105+141,$O$7:$AC$288,15,FALSE),IF(S$6=TRUE,VLOOKUP($P105+90,$R$7:$AC$288,12,FALSE),IF(V$6=TRUE,VLOOKUP($P105+63,$U$7:$AC$288,9,FALSE),VLOOKUP($P105+50,$X$7:$AC$288,6,FALSE)))))</f>
        <v>/ʃoun|ʃɔn/</v>
      </c>
      <c r="M106" s="30"/>
      <c r="O106" s="16">
        <f>O105+141</f>
        <v>227</v>
      </c>
      <c r="P106" s="60"/>
      <c r="Q106" s="54"/>
      <c r="R106" s="23">
        <f>R105+90</f>
        <v>132</v>
      </c>
      <c r="S106" s="60"/>
      <c r="T106" s="23"/>
      <c r="U106" s="23">
        <f>U105+63</f>
        <v>125</v>
      </c>
      <c r="V106" s="61"/>
      <c r="X106" s="27">
        <f>X105+50</f>
        <v>70</v>
      </c>
      <c r="Y106" s="62"/>
      <c r="Z106" s="24" t="s">
        <v>327</v>
      </c>
      <c r="AA106" s="26" t="s">
        <v>328</v>
      </c>
      <c r="AB106" s="26" t="s">
        <v>329</v>
      </c>
      <c r="AC106" s="26" t="s">
        <v>330</v>
      </c>
    </row>
    <row r="107" spans="1:30" ht="15.75">
      <c r="A107" s="58">
        <f t="shared" si="3"/>
        <v>2</v>
      </c>
      <c r="B107" s="39" t="str">
        <f t="shared" si="4"/>
        <v>生む、運ぶ</v>
      </c>
      <c r="C107" s="40"/>
      <c r="D107" s="40"/>
      <c r="E107" s="40"/>
      <c r="F107" s="46"/>
      <c r="G107" s="52">
        <f>IF(P$6=TRUE,VLOOKUP($P107,$O$7:$AC$288,2,FALSE),IF(S$6=TRUE,VLOOKUP($P107,$R$7:$AC$288,2,FALSE),IF(V$6=TRUE,VLOOKUP($P107,$U$7:$AC$288,2,FALSE),VLOOKUP($P107,$X$7:$AC$288,2,FALSE))))</f>
        <v>2</v>
      </c>
      <c r="H107" s="42" t="str">
        <f>IF(P$6=TRUE,VLOOKUP($P107,$O$7:$AC$288,12,FALSE),IF(S$6=TRUE,VLOOKUP($P107,$R$7:$AC$288,9,FALSE),IF(V$6=TRUE,VLOOKUP($P107,$U$7:$AC$288,6,FALSE),"")))</f>
        <v>生む、運ぶ</v>
      </c>
      <c r="I107" s="37" t="str">
        <f>IF(P$6=TRUE,VLOOKUP($P107,$O$7:$AC$288,13,FALSE),IF(S$6=TRUE,VLOOKUP($P107,$R$7:$AC$288,10,FALSE),IF(V$6=TRUE,VLOOKUP($P107,$U$7:$AC$288,7,FALSE),"")))</f>
        <v>bear</v>
      </c>
      <c r="J107" s="37" t="str">
        <f>IF(P$6=TRUE,VLOOKUP($P107,$O$7:$AC$288,14,FALSE),IF(S$6=TRUE,VLOOKUP($P107,$R$7:$AC$288,11,FALSE),IF(V$6=TRUE,VLOOKUP($P107,$U$7:$AC$288,8,FALSE),"")))</f>
        <v>bore</v>
      </c>
      <c r="K107" s="37" t="str">
        <f>IF(P$6=TRUE,VLOOKUP($P107,$O$7:$AC$288,15,FALSE),IF(S$6=TRUE,VLOOKUP($P107,$R$7:$AC$288,12,FALSE),IF(V$6=TRUE,VLOOKUP($P107,$U$7:$AC$288,9,FALSE),"")))</f>
        <v>born (borne)</v>
      </c>
      <c r="M107" s="30"/>
      <c r="N107" s="16">
        <f ca="1">RAND()</f>
        <v>0.371430310922068</v>
      </c>
      <c r="O107" s="16">
        <f t="shared" si="5"/>
        <v>90</v>
      </c>
      <c r="P107" s="60">
        <v>51</v>
      </c>
      <c r="Q107" s="54">
        <f ca="1">RAND()/AD107</f>
        <v>0.7416877072805321</v>
      </c>
      <c r="R107" s="23">
        <f>RANK(Q107,Q$7:Q$288)</f>
        <v>27</v>
      </c>
      <c r="S107" s="60">
        <v>31</v>
      </c>
      <c r="T107" s="23">
        <f ca="1">RAND()</f>
        <v>0.48059663298038585</v>
      </c>
      <c r="U107" s="23">
        <f>RANK(T107,T$7:T$288)</f>
        <v>36</v>
      </c>
      <c r="V107" s="61">
        <v>24</v>
      </c>
      <c r="W107" s="27">
        <f ca="1">RAND()</f>
        <v>0.8200850998672982</v>
      </c>
      <c r="X107" s="27">
        <f>RANK(W107,W$7:W$288)</f>
        <v>12</v>
      </c>
      <c r="Y107" s="62">
        <v>20</v>
      </c>
      <c r="Z107" s="24"/>
      <c r="AA107" s="25" t="s">
        <v>331</v>
      </c>
      <c r="AB107" s="25" t="s">
        <v>332</v>
      </c>
      <c r="AC107" s="25" t="s">
        <v>333</v>
      </c>
      <c r="AD107" s="56">
        <v>0.88</v>
      </c>
    </row>
    <row r="108" spans="1:29" ht="13.5">
      <c r="A108" s="59">
        <f t="shared" si="3"/>
        <v>1</v>
      </c>
      <c r="B108" s="43" t="str">
        <f t="shared" si="4"/>
        <v>耐える、もつ</v>
      </c>
      <c r="C108" s="44"/>
      <c r="D108" s="44"/>
      <c r="E108" s="44"/>
      <c r="F108" s="46"/>
      <c r="G108" s="57">
        <f>IF(P$6=TRUE,VLOOKUP($P107,$O$7:$AD$288,16,FALSE),IF(S$6=TRUE,VLOOKUP($P107,$R$7:$AD$288,13,FALSE),IF(V$6=TRUE,VLOOKUP($P107,$U$7:$AD$288,10,FALSE),VLOOKUP($P107,$X$7:$AD$288,7,FALSE))))</f>
        <v>1</v>
      </c>
      <c r="H108" s="45" t="str">
        <f>IF(P$6=TRUE,VLOOKUP($P107+141,$O$7:$AC$288,12,FALSE),IF(S$6=TRUE,VLOOKUP($P107+90,$R$7:$AC$288,9,FALSE),IF(V$6=TRUE,VLOOKUP($P107+63,$U$7:$AC$288,6,FALSE),"")))</f>
        <v>耐える、もつ</v>
      </c>
      <c r="I108" s="38" t="str">
        <f>IF(P$3=TRUE,"",(IF(P$6=TRUE,VLOOKUP($P107+141,$O$7:$AC$288,13,FALSE),IF(S$6=TRUE,VLOOKUP($P107+90,$R$7:$AC$288,10,FALSE),IF(V$6=TRUE,VLOOKUP($P107+63,$U$7:$AC$288,7,FALSE),"")))))</f>
        <v>/beər/</v>
      </c>
      <c r="J108" s="38" t="str">
        <f>IF(P$3=TRUE,"",IF(P$6=TRUE,VLOOKUP($P107+141,$O$7:$AC$288,14,FALSE),IF(S$6=TRUE,VLOOKUP($P107+90,$R$7:$AC$288,11,FALSE),IF(V$6=TRUE,VLOOKUP($P107+63,$U$7:$AC$288,8,FALSE),""))))</f>
        <v>/bɔːr/</v>
      </c>
      <c r="K108" s="38" t="str">
        <f>IF(P$3=TRUE,"",IF(P$6=TRUE,VLOOKUP($P107+141,$O$7:$AC$288,15,FALSE),IF(S$6=TRUE,VLOOKUP($P107+90,$R$7:$AC$288,12,FALSE),IF(V$6=TRUE,VLOOKUP($P107+63,$U$7:$AC$288,9,FALSE),""))))</f>
        <v>/bɔːrn/</v>
      </c>
      <c r="M108" s="30"/>
      <c r="O108" s="16">
        <f>O107+141</f>
        <v>231</v>
      </c>
      <c r="P108" s="60"/>
      <c r="Q108" s="54"/>
      <c r="R108" s="23">
        <f>R107+90</f>
        <v>117</v>
      </c>
      <c r="S108" s="60"/>
      <c r="T108" s="23"/>
      <c r="U108" s="23">
        <f>U107+63</f>
        <v>99</v>
      </c>
      <c r="V108" s="61"/>
      <c r="X108" s="27">
        <f>X107+50</f>
        <v>62</v>
      </c>
      <c r="Y108" s="62"/>
      <c r="Z108" s="24" t="s">
        <v>334</v>
      </c>
      <c r="AA108" s="26" t="s">
        <v>335</v>
      </c>
      <c r="AB108" s="26" t="s">
        <v>336</v>
      </c>
      <c r="AC108" s="26" t="s">
        <v>337</v>
      </c>
    </row>
    <row r="109" spans="1:30" ht="15.75">
      <c r="A109" s="58">
        <f t="shared" si="3"/>
        <v>62</v>
      </c>
      <c r="B109" s="39">
        <f t="shared" si="4"/>
        <v>0</v>
      </c>
      <c r="C109" s="40"/>
      <c r="D109" s="40"/>
      <c r="E109" s="40"/>
      <c r="F109" s="46"/>
      <c r="G109" s="52">
        <f>IF(P$6=TRUE,VLOOKUP($P109,$O$7:$AC$288,2,FALSE),IF(S$6=TRUE,VLOOKUP($P109,$R$7:$AC$288,2,FALSE),IF(V$6=TRUE,VLOOKUP($P109,$U$7:$AC$288,2,FALSE),VLOOKUP($P109,$X$7:$AC$288,2,FALSE))))</f>
        <v>62</v>
      </c>
      <c r="H109" s="42">
        <f>IF(P$6=TRUE,VLOOKUP($P109,$O$7:$AC$288,12,FALSE),IF(S$6=TRUE,VLOOKUP($P109,$R$7:$AC$288,9,FALSE),IF(V$6=TRUE,VLOOKUP($P109,$U$7:$AC$288,6,FALSE),"")))</f>
        <v>0</v>
      </c>
      <c r="I109" s="37" t="str">
        <f>IF(P$6=TRUE,VLOOKUP($P109,$O$7:$AC$288,13,FALSE),IF(S$6=TRUE,VLOOKUP($P109,$R$7:$AC$288,10,FALSE),IF(V$6=TRUE,VLOOKUP($P109,$U$7:$AC$288,7,FALSE),"")))</f>
        <v>sell</v>
      </c>
      <c r="J109" s="37" t="str">
        <f>IF(P$6=TRUE,VLOOKUP($P109,$O$7:$AC$288,14,FALSE),IF(S$6=TRUE,VLOOKUP($P109,$R$7:$AC$288,11,FALSE),IF(V$6=TRUE,VLOOKUP($P109,$U$7:$AC$288,8,FALSE),"")))</f>
        <v>sold</v>
      </c>
      <c r="K109" s="37" t="str">
        <f>IF(P$6=TRUE,VLOOKUP($P109,$O$7:$AC$288,15,FALSE),IF(S$6=TRUE,VLOOKUP($P109,$R$7:$AC$288,12,FALSE),IF(V$6=TRUE,VLOOKUP($P109,$U$7:$AC$288,9,FALSE),"")))</f>
        <v>sold</v>
      </c>
      <c r="M109" s="30"/>
      <c r="N109" s="16">
        <f ca="1">RAND()</f>
        <v>0.028410565630012652</v>
      </c>
      <c r="O109" s="16">
        <f t="shared" si="5"/>
        <v>137</v>
      </c>
      <c r="P109" s="60">
        <v>52</v>
      </c>
      <c r="Q109" s="54">
        <f ca="1">RAND()/AD109</f>
        <v>0.3019524907181133</v>
      </c>
      <c r="R109" s="23">
        <f>RANK(Q109,Q$7:Q$288)</f>
        <v>62</v>
      </c>
      <c r="S109" s="60">
        <v>32</v>
      </c>
      <c r="T109" s="23">
        <f ca="1">RAND()</f>
        <v>0.15085950036944906</v>
      </c>
      <c r="U109" s="23">
        <f>RANK(T109,T$7:T$288)</f>
        <v>56</v>
      </c>
      <c r="V109" s="61">
        <v>25</v>
      </c>
      <c r="W109" s="27">
        <f ca="1">RAND()</f>
        <v>0.26709279673524655</v>
      </c>
      <c r="X109" s="27">
        <f>RANK(W109,W$7:W$288)</f>
        <v>37</v>
      </c>
      <c r="Y109" s="62">
        <v>21</v>
      </c>
      <c r="Z109" s="24"/>
      <c r="AA109" s="25" t="s">
        <v>338</v>
      </c>
      <c r="AB109" s="25" t="s">
        <v>339</v>
      </c>
      <c r="AC109" s="25" t="s">
        <v>340</v>
      </c>
      <c r="AD109" s="56">
        <v>0.77</v>
      </c>
    </row>
    <row r="110" spans="1:29" ht="13.5">
      <c r="A110" s="59">
        <f t="shared" si="3"/>
        <v>1</v>
      </c>
      <c r="B110" s="43" t="str">
        <f t="shared" si="4"/>
        <v>売る</v>
      </c>
      <c r="C110" s="44"/>
      <c r="D110" s="44"/>
      <c r="E110" s="44"/>
      <c r="F110" s="46"/>
      <c r="G110" s="57">
        <f>IF(P$6=TRUE,VLOOKUP($P109,$O$7:$AD$288,16,FALSE),IF(S$6=TRUE,VLOOKUP($P109,$R$7:$AD$288,13,FALSE),IF(V$6=TRUE,VLOOKUP($P109,$U$7:$AD$288,10,FALSE),VLOOKUP($P109,$X$7:$AD$288,7,FALSE))))</f>
        <v>1</v>
      </c>
      <c r="H110" s="45" t="str">
        <f>IF(P$6=TRUE,VLOOKUP($P109+141,$O$7:$AC$288,12,FALSE),IF(S$6=TRUE,VLOOKUP($P109+90,$R$7:$AC$288,9,FALSE),IF(V$6=TRUE,VLOOKUP($P109+63,$U$7:$AC$288,6,FALSE),"")))</f>
        <v>売る</v>
      </c>
      <c r="I110" s="38" t="str">
        <f>IF(P$3=TRUE,"",(IF(P$6=TRUE,VLOOKUP($P109+141,$O$7:$AC$288,13,FALSE),IF(S$6=TRUE,VLOOKUP($P109+90,$R$7:$AC$288,10,FALSE),IF(V$6=TRUE,VLOOKUP($P109+63,$U$7:$AC$288,7,FALSE),"")))))</f>
        <v>/sel/</v>
      </c>
      <c r="J110" s="38" t="str">
        <f>IF(P$3=TRUE,"",IF(P$6=TRUE,VLOOKUP($P109+141,$O$7:$AC$288,14,FALSE),IF(S$6=TRUE,VLOOKUP($P109+90,$R$7:$AC$288,11,FALSE),IF(V$6=TRUE,VLOOKUP($P109+63,$U$7:$AC$288,8,FALSE),""))))</f>
        <v>/sould/</v>
      </c>
      <c r="K110" s="38" t="str">
        <f>IF(P$3=TRUE,"",IF(P$6=TRUE,VLOOKUP($P109+141,$O$7:$AC$288,15,FALSE),IF(S$6=TRUE,VLOOKUP($P109+90,$R$7:$AC$288,12,FALSE),IF(V$6=TRUE,VLOOKUP($P109+63,$U$7:$AC$288,9,FALSE),""))))</f>
        <v>/sould/</v>
      </c>
      <c r="M110" s="30"/>
      <c r="O110" s="16">
        <f>O109+141</f>
        <v>278</v>
      </c>
      <c r="P110" s="60"/>
      <c r="Q110" s="54"/>
      <c r="R110" s="23">
        <f>R109+90</f>
        <v>152</v>
      </c>
      <c r="S110" s="60"/>
      <c r="T110" s="23"/>
      <c r="U110" s="23">
        <f>U109+63</f>
        <v>119</v>
      </c>
      <c r="V110" s="61"/>
      <c r="X110" s="27">
        <f>X109+50</f>
        <v>87</v>
      </c>
      <c r="Y110" s="62"/>
      <c r="Z110" s="24" t="s">
        <v>341</v>
      </c>
      <c r="AA110" s="26" t="s">
        <v>342</v>
      </c>
      <c r="AB110" s="26" t="s">
        <v>343</v>
      </c>
      <c r="AC110" s="26" t="s">
        <v>344</v>
      </c>
    </row>
    <row r="111" spans="1:30" ht="15.75" customHeight="1">
      <c r="A111" s="58">
        <f t="shared" si="3"/>
        <v>68</v>
      </c>
      <c r="B111" s="39" t="str">
        <f t="shared" si="4"/>
        <v>見せる</v>
      </c>
      <c r="C111" s="40"/>
      <c r="D111" s="40"/>
      <c r="E111" s="40"/>
      <c r="F111" s="46"/>
      <c r="G111" s="52">
        <f>IF(P$6=TRUE,VLOOKUP($P111,$O$7:$AC$288,2,FALSE),IF(S$6=TRUE,VLOOKUP($P111,$R$7:$AC$288,2,FALSE),IF(V$6=TRUE,VLOOKUP($P111,$U$7:$AC$288,2,FALSE),VLOOKUP($P111,$X$7:$AC$288,2,FALSE))))</f>
        <v>68</v>
      </c>
      <c r="H111" s="42" t="str">
        <f>IF(P$6=TRUE,VLOOKUP($P111,$O$7:$AC$288,12,FALSE),IF(S$6=TRUE,VLOOKUP($P111,$R$7:$AC$288,9,FALSE),IF(V$6=TRUE,VLOOKUP($P111,$U$7:$AC$288,6,FALSE),"")))</f>
        <v>見せる</v>
      </c>
      <c r="I111" s="37" t="str">
        <f>IF(P$6=TRUE,VLOOKUP($P111,$O$7:$AC$288,13,FALSE),IF(S$6=TRUE,VLOOKUP($P111,$R$7:$AC$288,10,FALSE),IF(V$6=TRUE,VLOOKUP($P111,$U$7:$AC$288,7,FALSE),"")))</f>
        <v>show</v>
      </c>
      <c r="J111" s="37" t="str">
        <f>IF(P$6=TRUE,VLOOKUP($P111,$O$7:$AC$288,14,FALSE),IF(S$6=TRUE,VLOOKUP($P111,$R$7:$AC$288,11,FALSE),IF(V$6=TRUE,VLOOKUP($P111,$U$7:$AC$288,8,FALSE),"")))</f>
        <v>showed</v>
      </c>
      <c r="K111" s="37" t="str">
        <f>IF(P$6=TRUE,VLOOKUP($P111,$O$7:$AC$288,15,FALSE),IF(S$6=TRUE,VLOOKUP($P111,$R$7:$AC$288,12,FALSE),IF(V$6=TRUE,VLOOKUP($P111,$U$7:$AC$288,9,FALSE),"")))</f>
        <v>shown</v>
      </c>
      <c r="M111" s="30"/>
      <c r="N111" s="16">
        <f ca="1">RAND()</f>
        <v>0.23149205235425424</v>
      </c>
      <c r="O111" s="16">
        <f t="shared" si="5"/>
        <v>111</v>
      </c>
      <c r="P111" s="60">
        <v>53</v>
      </c>
      <c r="Q111" s="54"/>
      <c r="R111" s="23"/>
      <c r="S111" s="23"/>
      <c r="T111" s="23"/>
      <c r="V111" s="61"/>
      <c r="Y111" s="27"/>
      <c r="Z111" s="24"/>
      <c r="AA111" s="25" t="s">
        <v>345</v>
      </c>
      <c r="AB111" s="25" t="s">
        <v>346</v>
      </c>
      <c r="AC111" s="25" t="s">
        <v>346</v>
      </c>
      <c r="AD111" s="56">
        <v>1</v>
      </c>
    </row>
    <row r="112" spans="1:29" ht="13.5" customHeight="1">
      <c r="A112" s="59">
        <f t="shared" si="3"/>
        <v>1</v>
      </c>
      <c r="B112" s="43" t="str">
        <f t="shared" si="4"/>
        <v>示す</v>
      </c>
      <c r="C112" s="44"/>
      <c r="D112" s="44"/>
      <c r="E112" s="44"/>
      <c r="F112" s="46"/>
      <c r="G112" s="57">
        <f>IF(P$6=TRUE,VLOOKUP($P111,$O$7:$AD$288,16,FALSE),IF(S$6=TRUE,VLOOKUP($P111,$R$7:$AD$288,13,FALSE),IF(V$6=TRUE,VLOOKUP($P111,$U$7:$AD$288,10,FALSE),VLOOKUP($P111,$X$7:$AD$288,7,FALSE))))</f>
        <v>1</v>
      </c>
      <c r="H112" s="45" t="str">
        <f>IF(P$6=TRUE,VLOOKUP($P111+141,$O$7:$AC$288,12,FALSE),IF(S$6=TRUE,VLOOKUP($P111+90,$R$7:$AC$288,9,FALSE),IF(V$6=TRUE,VLOOKUP($P111+63,$U$7:$AC$288,6,FALSE),"")))</f>
        <v>示す</v>
      </c>
      <c r="I112" s="38" t="str">
        <f>IF(P$3=TRUE,"",(IF(P$6=TRUE,VLOOKUP($P111+141,$O$7:$AC$288,13,FALSE),IF(S$6=TRUE,VLOOKUP($P111+90,$R$7:$AC$288,10,FALSE),IF(V$6=TRUE,VLOOKUP($P111+63,$U$7:$AC$288,7,FALSE),"")))))</f>
        <v>/ʃou/</v>
      </c>
      <c r="J112" s="38" t="str">
        <f>IF(P$3=TRUE,"",IF(P$6=TRUE,VLOOKUP($P111+141,$O$7:$AC$288,14,FALSE),IF(S$6=TRUE,VLOOKUP($P111+90,$R$7:$AC$288,11,FALSE),IF(V$6=TRUE,VLOOKUP($P111+63,$U$7:$AC$288,8,FALSE),""))))</f>
        <v>/ʃoud/</v>
      </c>
      <c r="K112" s="38" t="str">
        <f>IF(P$3=TRUE,"",IF(P$6=TRUE,VLOOKUP($P111+141,$O$7:$AC$288,15,FALSE),IF(S$6=TRUE,VLOOKUP($P111+90,$R$7:$AC$288,12,FALSE),IF(V$6=TRUE,VLOOKUP($P111+63,$U$7:$AC$288,9,FALSE),""))))</f>
        <v>/ʃoun/</v>
      </c>
      <c r="M112" s="30"/>
      <c r="O112" s="16">
        <f>O111+141</f>
        <v>252</v>
      </c>
      <c r="P112" s="60"/>
      <c r="Q112" s="54"/>
      <c r="R112" s="23"/>
      <c r="S112" s="23"/>
      <c r="T112" s="23"/>
      <c r="V112" s="61"/>
      <c r="Y112" s="27"/>
      <c r="Z112" s="24" t="s">
        <v>347</v>
      </c>
      <c r="AA112" s="26" t="s">
        <v>348</v>
      </c>
      <c r="AB112" s="26" t="s">
        <v>349</v>
      </c>
      <c r="AC112" s="26" t="s">
        <v>349</v>
      </c>
    </row>
    <row r="113" spans="1:30" ht="15.75">
      <c r="A113" s="58">
        <f aca="true" t="shared" si="6" ref="A113:A176">G113</f>
        <v>51</v>
      </c>
      <c r="B113" s="39" t="str">
        <f aca="true" t="shared" si="7" ref="B113:B176">H113</f>
        <v>意味する</v>
      </c>
      <c r="C113" s="40"/>
      <c r="D113" s="40"/>
      <c r="E113" s="40"/>
      <c r="F113" s="46"/>
      <c r="G113" s="52">
        <f>IF(P$6=TRUE,VLOOKUP($P113,$O$7:$AC$288,2,FALSE),IF(S$6=TRUE,VLOOKUP($P113,$R$7:$AC$288,2,FALSE),IF(V$6=TRUE,VLOOKUP($P113,$U$7:$AC$288,2,FALSE),VLOOKUP($P113,$X$7:$AC$288,2,FALSE))))</f>
        <v>51</v>
      </c>
      <c r="H113" s="42" t="str">
        <f>IF(P$6=TRUE,VLOOKUP($P113,$O$7:$AC$288,12,FALSE),IF(S$6=TRUE,VLOOKUP($P113,$R$7:$AC$288,9,FALSE),IF(V$6=TRUE,VLOOKUP($P113,$U$7:$AC$288,6,FALSE),"")))</f>
        <v>意味する</v>
      </c>
      <c r="I113" s="37" t="str">
        <f>IF(P$6=TRUE,VLOOKUP($P113,$O$7:$AC$288,13,FALSE),IF(S$6=TRUE,VLOOKUP($P113,$R$7:$AC$288,10,FALSE),IF(V$6=TRUE,VLOOKUP($P113,$U$7:$AC$288,7,FALSE),"")))</f>
        <v>mean</v>
      </c>
      <c r="J113" s="37" t="str">
        <f>IF(P$6=TRUE,VLOOKUP($P113,$O$7:$AC$288,14,FALSE),IF(S$6=TRUE,VLOOKUP($P113,$R$7:$AC$288,11,FALSE),IF(V$6=TRUE,VLOOKUP($P113,$U$7:$AC$288,8,FALSE),"")))</f>
        <v>meant</v>
      </c>
      <c r="K113" s="37" t="str">
        <f>IF(P$6=TRUE,VLOOKUP($P113,$O$7:$AC$288,15,FALSE),IF(S$6=TRUE,VLOOKUP($P113,$R$7:$AC$288,12,FALSE),IF(V$6=TRUE,VLOOKUP($P113,$U$7:$AC$288,9,FALSE),"")))</f>
        <v>meant</v>
      </c>
      <c r="M113" s="30"/>
      <c r="N113" s="16">
        <f ca="1">RAND()</f>
        <v>0.6947731711308986</v>
      </c>
      <c r="O113" s="16">
        <f t="shared" si="5"/>
        <v>46</v>
      </c>
      <c r="P113" s="60">
        <v>54</v>
      </c>
      <c r="Q113" s="54">
        <f ca="1">RAND()/AD113</f>
        <v>0.6273937337950246</v>
      </c>
      <c r="R113" s="23">
        <f>RANK(Q113,Q$7:Q$288)</f>
        <v>34</v>
      </c>
      <c r="S113" s="60">
        <v>33</v>
      </c>
      <c r="T113" s="23">
        <f ca="1">RAND()</f>
        <v>0.8024801283592395</v>
      </c>
      <c r="U113" s="23">
        <f>RANK(T113,T$7:T$288)</f>
        <v>14</v>
      </c>
      <c r="V113" s="61">
        <v>26</v>
      </c>
      <c r="Y113" s="27"/>
      <c r="Z113" s="24" t="s">
        <v>350</v>
      </c>
      <c r="AA113" s="25" t="s">
        <v>351</v>
      </c>
      <c r="AB113" s="25" t="s">
        <v>352</v>
      </c>
      <c r="AC113" s="25" t="s">
        <v>353</v>
      </c>
      <c r="AD113" s="56">
        <v>1</v>
      </c>
    </row>
    <row r="114" spans="1:29" ht="13.5">
      <c r="A114" s="59">
        <f t="shared" si="6"/>
        <v>0.92</v>
      </c>
      <c r="B114" s="43" t="str">
        <f t="shared" si="7"/>
        <v>意図する</v>
      </c>
      <c r="C114" s="44"/>
      <c r="D114" s="44"/>
      <c r="E114" s="44"/>
      <c r="F114" s="46"/>
      <c r="G114" s="57">
        <f>IF(P$6=TRUE,VLOOKUP($P113,$O$7:$AD$288,16,FALSE),IF(S$6=TRUE,VLOOKUP($P113,$R$7:$AD$288,13,FALSE),IF(V$6=TRUE,VLOOKUP($P113,$U$7:$AD$288,10,FALSE),VLOOKUP($P113,$X$7:$AD$288,7,FALSE))))</f>
        <v>0.92</v>
      </c>
      <c r="H114" s="45" t="str">
        <f>IF(P$6=TRUE,VLOOKUP($P113+141,$O$7:$AC$288,12,FALSE),IF(S$6=TRUE,VLOOKUP($P113+90,$R$7:$AC$288,9,FALSE),IF(V$6=TRUE,VLOOKUP($P113+63,$U$7:$AC$288,6,FALSE),"")))</f>
        <v>意図する</v>
      </c>
      <c r="I114" s="38" t="str">
        <f>IF(P$3=TRUE,"",(IF(P$6=TRUE,VLOOKUP($P113+141,$O$7:$AC$288,13,FALSE),IF(S$6=TRUE,VLOOKUP($P113+90,$R$7:$AC$288,10,FALSE),IF(V$6=TRUE,VLOOKUP($P113+63,$U$7:$AC$288,7,FALSE),"")))))</f>
        <v>/miːn/</v>
      </c>
      <c r="J114" s="38" t="str">
        <f>IF(P$3=TRUE,"",IF(P$6=TRUE,VLOOKUP($P113+141,$O$7:$AC$288,14,FALSE),IF(S$6=TRUE,VLOOKUP($P113+90,$R$7:$AC$288,11,FALSE),IF(V$6=TRUE,VLOOKUP($P113+63,$U$7:$AC$288,8,FALSE),""))))</f>
        <v>/ment/</v>
      </c>
      <c r="K114" s="38" t="str">
        <f>IF(P$3=TRUE,"",IF(P$6=TRUE,VLOOKUP($P113+141,$O$7:$AC$288,15,FALSE),IF(S$6=TRUE,VLOOKUP($P113+90,$R$7:$AC$288,12,FALSE),IF(V$6=TRUE,VLOOKUP($P113+63,$U$7:$AC$288,9,FALSE),""))))</f>
        <v>/ment/</v>
      </c>
      <c r="M114" s="30"/>
      <c r="O114" s="16">
        <f>O113+141</f>
        <v>187</v>
      </c>
      <c r="P114" s="60"/>
      <c r="Q114" s="54"/>
      <c r="R114" s="23">
        <f>R113+90</f>
        <v>124</v>
      </c>
      <c r="S114" s="60"/>
      <c r="T114" s="23"/>
      <c r="U114" s="23">
        <f>U113+63</f>
        <v>77</v>
      </c>
      <c r="V114" s="61"/>
      <c r="Y114" s="27"/>
      <c r="Z114" s="24" t="s">
        <v>354</v>
      </c>
      <c r="AA114" s="26" t="s">
        <v>355</v>
      </c>
      <c r="AB114" s="26" t="s">
        <v>356</v>
      </c>
      <c r="AC114" s="26" t="s">
        <v>357</v>
      </c>
    </row>
    <row r="115" spans="1:30" ht="15.75" customHeight="1">
      <c r="A115" s="58">
        <f t="shared" si="6"/>
        <v>10</v>
      </c>
      <c r="B115" s="39" t="str">
        <f t="shared" si="7"/>
        <v>燃える</v>
      </c>
      <c r="C115" s="40"/>
      <c r="D115" s="40"/>
      <c r="E115" s="40"/>
      <c r="F115" s="46"/>
      <c r="G115" s="52">
        <f>IF(P$6=TRUE,VLOOKUP($P115,$O$7:$AC$288,2,FALSE),IF(S$6=TRUE,VLOOKUP($P115,$R$7:$AC$288,2,FALSE),IF(V$6=TRUE,VLOOKUP($P115,$U$7:$AC$288,2,FALSE),VLOOKUP($P115,$X$7:$AC$288,2,FALSE))))</f>
        <v>10</v>
      </c>
      <c r="H115" s="42" t="str">
        <f>IF(P$6=TRUE,VLOOKUP($P115,$O$7:$AC$288,12,FALSE),IF(S$6=TRUE,VLOOKUP($P115,$R$7:$AC$288,9,FALSE),IF(V$6=TRUE,VLOOKUP($P115,$U$7:$AC$288,6,FALSE),"")))</f>
        <v>燃える</v>
      </c>
      <c r="I115" s="37" t="str">
        <f>IF(P$6=TRUE,VLOOKUP($P115,$O$7:$AC$288,13,FALSE),IF(S$6=TRUE,VLOOKUP($P115,$R$7:$AC$288,10,FALSE),IF(V$6=TRUE,VLOOKUP($P115,$U$7:$AC$288,7,FALSE),"")))</f>
        <v>burn</v>
      </c>
      <c r="J115" s="37" t="str">
        <f>IF(P$6=TRUE,VLOOKUP($P115,$O$7:$AC$288,14,FALSE),IF(S$6=TRUE,VLOOKUP($P115,$R$7:$AC$288,11,FALSE),IF(V$6=TRUE,VLOOKUP($P115,$U$7:$AC$288,8,FALSE),"")))</f>
        <v>burnt</v>
      </c>
      <c r="K115" s="37" t="str">
        <f>IF(P$6=TRUE,VLOOKUP($P115,$O$7:$AC$288,15,FALSE),IF(S$6=TRUE,VLOOKUP($P115,$R$7:$AC$288,12,FALSE),IF(V$6=TRUE,VLOOKUP($P115,$U$7:$AC$288,9,FALSE),"")))</f>
        <v>burnt</v>
      </c>
      <c r="M115" s="30"/>
      <c r="N115" s="16">
        <f ca="1">RAND()</f>
        <v>0.5786406765556213</v>
      </c>
      <c r="O115" s="16">
        <f t="shared" si="5"/>
        <v>58</v>
      </c>
      <c r="P115" s="60">
        <v>55</v>
      </c>
      <c r="Q115" s="54"/>
      <c r="R115" s="23"/>
      <c r="S115" s="23"/>
      <c r="T115" s="23"/>
      <c r="V115" s="61"/>
      <c r="Y115" s="27"/>
      <c r="Z115" s="24" t="s">
        <v>358</v>
      </c>
      <c r="AA115" s="25" t="s">
        <v>359</v>
      </c>
      <c r="AB115" s="25" t="s">
        <v>360</v>
      </c>
      <c r="AC115" s="25" t="s">
        <v>360</v>
      </c>
      <c r="AD115" s="56">
        <v>1</v>
      </c>
    </row>
    <row r="116" spans="1:29" ht="13.5" customHeight="1">
      <c r="A116" s="59">
        <f t="shared" si="6"/>
        <v>0.94</v>
      </c>
      <c r="B116" s="43" t="str">
        <f t="shared" si="7"/>
        <v>燃やす</v>
      </c>
      <c r="C116" s="44"/>
      <c r="D116" s="44"/>
      <c r="E116" s="44"/>
      <c r="F116" s="46"/>
      <c r="G116" s="57">
        <f>IF(P$6=TRUE,VLOOKUP($P115,$O$7:$AD$288,16,FALSE),IF(S$6=TRUE,VLOOKUP($P115,$R$7:$AD$288,13,FALSE),IF(V$6=TRUE,VLOOKUP($P115,$U$7:$AD$288,10,FALSE),VLOOKUP($P115,$X$7:$AD$288,7,FALSE))))</f>
        <v>0.94</v>
      </c>
      <c r="H116" s="45" t="str">
        <f>IF(P$6=TRUE,VLOOKUP($P115+141,$O$7:$AC$288,12,FALSE),IF(S$6=TRUE,VLOOKUP($P115+90,$R$7:$AC$288,9,FALSE),IF(V$6=TRUE,VLOOKUP($P115+63,$U$7:$AC$288,6,FALSE),"")))</f>
        <v>燃やす</v>
      </c>
      <c r="I116" s="38" t="str">
        <f>IF(P$3=TRUE,"",(IF(P$6=TRUE,VLOOKUP($P115+141,$O$7:$AC$288,13,FALSE),IF(S$6=TRUE,VLOOKUP($P115+90,$R$7:$AC$288,10,FALSE),IF(V$6=TRUE,VLOOKUP($P115+63,$U$7:$AC$288,7,FALSE),"")))))</f>
        <v>/bəːrn/</v>
      </c>
      <c r="J116" s="38" t="str">
        <f>IF(P$3=TRUE,"",IF(P$6=TRUE,VLOOKUP($P115+141,$O$7:$AC$288,14,FALSE),IF(S$6=TRUE,VLOOKUP($P115+90,$R$7:$AC$288,11,FALSE),IF(V$6=TRUE,VLOOKUP($P115+63,$U$7:$AC$288,8,FALSE),""))))</f>
        <v>/bəːrnt/</v>
      </c>
      <c r="K116" s="38" t="str">
        <f>IF(P$3=TRUE,"",IF(P$6=TRUE,VLOOKUP($P115+141,$O$7:$AC$288,15,FALSE),IF(S$6=TRUE,VLOOKUP($P115+90,$R$7:$AC$288,12,FALSE),IF(V$6=TRUE,VLOOKUP($P115+63,$U$7:$AC$288,9,FALSE),""))))</f>
        <v>/bəːrnt/</v>
      </c>
      <c r="M116" s="30"/>
      <c r="O116" s="16">
        <f>O115+141</f>
        <v>199</v>
      </c>
      <c r="P116" s="60"/>
      <c r="Q116" s="54"/>
      <c r="R116" s="23"/>
      <c r="S116" s="23"/>
      <c r="T116" s="23"/>
      <c r="V116" s="61"/>
      <c r="Y116" s="27"/>
      <c r="Z116" s="24" t="s">
        <v>361</v>
      </c>
      <c r="AA116" s="26" t="s">
        <v>362</v>
      </c>
      <c r="AB116" s="26" t="s">
        <v>363</v>
      </c>
      <c r="AC116" s="26" t="s">
        <v>363</v>
      </c>
    </row>
    <row r="117" spans="1:30" ht="15.75">
      <c r="A117" s="58">
        <f t="shared" si="6"/>
        <v>53</v>
      </c>
      <c r="B117" s="39" t="str">
        <f t="shared" si="7"/>
        <v>支払う、払う</v>
      </c>
      <c r="C117" s="40"/>
      <c r="D117" s="40"/>
      <c r="E117" s="40"/>
      <c r="F117" s="46"/>
      <c r="G117" s="52">
        <f>IF(P$6=TRUE,VLOOKUP($P117,$O$7:$AC$288,2,FALSE),IF(S$6=TRUE,VLOOKUP($P117,$R$7:$AC$288,2,FALSE),IF(V$6=TRUE,VLOOKUP($P117,$U$7:$AC$288,2,FALSE),VLOOKUP($P117,$X$7:$AC$288,2,FALSE))))</f>
        <v>53</v>
      </c>
      <c r="H117" s="42" t="str">
        <f>IF(P$6=TRUE,VLOOKUP($P117,$O$7:$AC$288,12,FALSE),IF(S$6=TRUE,VLOOKUP($P117,$R$7:$AC$288,9,FALSE),IF(V$6=TRUE,VLOOKUP($P117,$U$7:$AC$288,6,FALSE),"")))</f>
        <v>支払う、払う</v>
      </c>
      <c r="I117" s="37" t="str">
        <f>IF(P$6=TRUE,VLOOKUP($P117,$O$7:$AC$288,13,FALSE),IF(S$6=TRUE,VLOOKUP($P117,$R$7:$AC$288,10,FALSE),IF(V$6=TRUE,VLOOKUP($P117,$U$7:$AC$288,7,FALSE),"")))</f>
        <v>pay</v>
      </c>
      <c r="J117" s="37" t="str">
        <f>IF(P$6=TRUE,VLOOKUP($P117,$O$7:$AC$288,14,FALSE),IF(S$6=TRUE,VLOOKUP($P117,$R$7:$AC$288,11,FALSE),IF(V$6=TRUE,VLOOKUP($P117,$U$7:$AC$288,8,FALSE),"")))</f>
        <v>paid</v>
      </c>
      <c r="K117" s="37" t="str">
        <f>IF(P$6=TRUE,VLOOKUP($P117,$O$7:$AC$288,15,FALSE),IF(S$6=TRUE,VLOOKUP($P117,$R$7:$AC$288,12,FALSE),IF(V$6=TRUE,VLOOKUP($P117,$U$7:$AC$288,9,FALSE),"")))</f>
        <v>paid</v>
      </c>
      <c r="M117" s="30"/>
      <c r="N117" s="16">
        <f ca="1">RAND()</f>
        <v>0.041411452757250444</v>
      </c>
      <c r="O117" s="16">
        <f t="shared" si="5"/>
        <v>135</v>
      </c>
      <c r="P117" s="60">
        <v>56</v>
      </c>
      <c r="Q117" s="54">
        <f ca="1">RAND()/AD117</f>
        <v>0.8451866009367013</v>
      </c>
      <c r="R117" s="23">
        <f>RANK(Q117,Q$7:Q$288)</f>
        <v>18</v>
      </c>
      <c r="S117" s="60">
        <v>34</v>
      </c>
      <c r="T117" s="23">
        <f ca="1">RAND()</f>
        <v>0.36866761609153986</v>
      </c>
      <c r="U117" s="23">
        <f>RANK(T117,T$7:T$288)</f>
        <v>43</v>
      </c>
      <c r="V117" s="61">
        <v>27</v>
      </c>
      <c r="W117" s="27">
        <f ca="1">RAND()</f>
        <v>0.3296837368563825</v>
      </c>
      <c r="X117" s="27">
        <f>RANK(W117,W$7:W$288)</f>
        <v>33</v>
      </c>
      <c r="Y117" s="62">
        <v>22</v>
      </c>
      <c r="Z117" s="24" t="s">
        <v>364</v>
      </c>
      <c r="AA117" s="25" t="s">
        <v>365</v>
      </c>
      <c r="AB117" s="25" t="s">
        <v>366</v>
      </c>
      <c r="AC117" s="25" t="s">
        <v>366</v>
      </c>
      <c r="AD117" s="56">
        <v>1</v>
      </c>
    </row>
    <row r="118" spans="1:29" ht="13.5">
      <c r="A118" s="59">
        <f t="shared" si="6"/>
        <v>1</v>
      </c>
      <c r="B118" s="43" t="str">
        <f t="shared" si="7"/>
        <v>引き合う</v>
      </c>
      <c r="C118" s="44"/>
      <c r="D118" s="44"/>
      <c r="E118" s="44"/>
      <c r="F118" s="46"/>
      <c r="G118" s="57">
        <f>IF(P$6=TRUE,VLOOKUP($P117,$O$7:$AD$288,16,FALSE),IF(S$6=TRUE,VLOOKUP($P117,$R$7:$AD$288,13,FALSE),IF(V$6=TRUE,VLOOKUP($P117,$U$7:$AD$288,10,FALSE),VLOOKUP($P117,$X$7:$AD$288,7,FALSE))))</f>
        <v>1</v>
      </c>
      <c r="H118" s="45" t="str">
        <f>IF(P$6=TRUE,VLOOKUP($P117+141,$O$7:$AC$288,12,FALSE),IF(S$6=TRUE,VLOOKUP($P117+90,$R$7:$AC$288,9,FALSE),IF(V$6=TRUE,VLOOKUP($P117+63,$U$7:$AC$288,6,FALSE),"")))</f>
        <v>引き合う</v>
      </c>
      <c r="I118" s="38" t="str">
        <f>IF(P$3=TRUE,"",(IF(P$6=TRUE,VLOOKUP($P117+141,$O$7:$AC$288,13,FALSE),IF(S$6=TRUE,VLOOKUP($P117+90,$R$7:$AC$288,10,FALSE),IF(V$6=TRUE,VLOOKUP($P117+63,$U$7:$AC$288,7,FALSE),"")))))</f>
        <v>/peɪ/</v>
      </c>
      <c r="J118" s="38" t="str">
        <f>IF(P$3=TRUE,"",IF(P$6=TRUE,VLOOKUP($P117+141,$O$7:$AC$288,14,FALSE),IF(S$6=TRUE,VLOOKUP($P117+90,$R$7:$AC$288,11,FALSE),IF(V$6=TRUE,VLOOKUP($P117+63,$U$7:$AC$288,8,FALSE),""))))</f>
        <v>/peɪd/</v>
      </c>
      <c r="K118" s="38" t="str">
        <f>IF(P$3=TRUE,"",IF(P$6=TRUE,VLOOKUP($P117+141,$O$7:$AC$288,15,FALSE),IF(S$6=TRUE,VLOOKUP($P117+90,$R$7:$AC$288,12,FALSE),IF(V$6=TRUE,VLOOKUP($P117+63,$U$7:$AC$288,9,FALSE),""))))</f>
        <v>/peɪd/</v>
      </c>
      <c r="M118" s="30"/>
      <c r="O118" s="16">
        <f>O117+141</f>
        <v>276</v>
      </c>
      <c r="P118" s="60"/>
      <c r="Q118" s="54"/>
      <c r="R118" s="23">
        <f>R117+90</f>
        <v>108</v>
      </c>
      <c r="S118" s="60"/>
      <c r="T118" s="23"/>
      <c r="U118" s="23">
        <f>U117+63</f>
        <v>106</v>
      </c>
      <c r="V118" s="61"/>
      <c r="X118" s="27">
        <f>X117+50</f>
        <v>83</v>
      </c>
      <c r="Y118" s="62"/>
      <c r="Z118" s="24" t="s">
        <v>367</v>
      </c>
      <c r="AA118" s="26" t="s">
        <v>368</v>
      </c>
      <c r="AB118" s="26" t="s">
        <v>369</v>
      </c>
      <c r="AC118" s="26" t="s">
        <v>369</v>
      </c>
    </row>
    <row r="119" spans="1:30" ht="15.75">
      <c r="A119" s="58">
        <f t="shared" si="6"/>
        <v>36</v>
      </c>
      <c r="B119" s="39" t="str">
        <f t="shared" si="7"/>
        <v>隠す</v>
      </c>
      <c r="C119" s="40"/>
      <c r="D119" s="40"/>
      <c r="E119" s="40"/>
      <c r="F119" s="46"/>
      <c r="G119" s="52">
        <f>IF(P$6=TRUE,VLOOKUP($P119,$O$7:$AC$288,2,FALSE),IF(S$6=TRUE,VLOOKUP($P119,$R$7:$AC$288,2,FALSE),IF(V$6=TRUE,VLOOKUP($P119,$U$7:$AC$288,2,FALSE),VLOOKUP($P119,$X$7:$AC$288,2,FALSE))))</f>
        <v>36</v>
      </c>
      <c r="H119" s="42" t="str">
        <f>IF(P$6=TRUE,VLOOKUP($P119,$O$7:$AC$288,12,FALSE),IF(S$6=TRUE,VLOOKUP($P119,$R$7:$AC$288,9,FALSE),IF(V$6=TRUE,VLOOKUP($P119,$U$7:$AC$288,6,FALSE),"")))</f>
        <v>隠す</v>
      </c>
      <c r="I119" s="37" t="str">
        <f>IF(P$6=TRUE,VLOOKUP($P119,$O$7:$AC$288,13,FALSE),IF(S$6=TRUE,VLOOKUP($P119,$R$7:$AC$288,10,FALSE),IF(V$6=TRUE,VLOOKUP($P119,$U$7:$AC$288,7,FALSE),"")))</f>
        <v>hide</v>
      </c>
      <c r="J119" s="37" t="str">
        <f>IF(P$6=TRUE,VLOOKUP($P119,$O$7:$AC$288,14,FALSE),IF(S$6=TRUE,VLOOKUP($P119,$R$7:$AC$288,11,FALSE),IF(V$6=TRUE,VLOOKUP($P119,$U$7:$AC$288,8,FALSE),"")))</f>
        <v>hid</v>
      </c>
      <c r="K119" s="37" t="str">
        <f>IF(P$6=TRUE,VLOOKUP($P119,$O$7:$AC$288,15,FALSE),IF(S$6=TRUE,VLOOKUP($P119,$R$7:$AC$288,12,FALSE),IF(V$6=TRUE,VLOOKUP($P119,$U$7:$AC$288,9,FALSE),"")))</f>
        <v>hidden　(hid)</v>
      </c>
      <c r="M119" s="30"/>
      <c r="N119" s="16">
        <f ca="1">RAND()</f>
        <v>0.9132045289566133</v>
      </c>
      <c r="O119" s="16">
        <f t="shared" si="5"/>
        <v>16</v>
      </c>
      <c r="P119" s="60">
        <v>57</v>
      </c>
      <c r="Q119" s="54">
        <f ca="1">RAND()/AD119</f>
        <v>0.7889347993432922</v>
      </c>
      <c r="R119" s="23">
        <f>RANK(Q119,Q$7:Q$288)</f>
        <v>22</v>
      </c>
      <c r="S119" s="60">
        <v>35</v>
      </c>
      <c r="T119" s="23">
        <f ca="1">RAND()</f>
        <v>0.8959846350129903</v>
      </c>
      <c r="U119" s="23">
        <f>RANK(T119,T$7:T$288)</f>
        <v>7</v>
      </c>
      <c r="V119" s="61">
        <v>28</v>
      </c>
      <c r="W119" s="27">
        <f ca="1">RAND()</f>
        <v>0.03530666653278258</v>
      </c>
      <c r="X119" s="27">
        <f>RANK(W119,W$7:W$288)</f>
        <v>47</v>
      </c>
      <c r="Y119" s="62">
        <v>23</v>
      </c>
      <c r="Z119" s="24" t="s">
        <v>370</v>
      </c>
      <c r="AA119" s="25" t="s">
        <v>371</v>
      </c>
      <c r="AB119" s="25" t="s">
        <v>372</v>
      </c>
      <c r="AC119" s="25" t="s">
        <v>372</v>
      </c>
      <c r="AD119" s="56">
        <v>1</v>
      </c>
    </row>
    <row r="120" spans="1:29" ht="13.5">
      <c r="A120" s="59">
        <f t="shared" si="6"/>
        <v>1</v>
      </c>
      <c r="B120" s="43" t="str">
        <f t="shared" si="7"/>
        <v>隠れる</v>
      </c>
      <c r="C120" s="44"/>
      <c r="D120" s="44"/>
      <c r="E120" s="44"/>
      <c r="F120" s="46"/>
      <c r="G120" s="57">
        <f>IF(P$6=TRUE,VLOOKUP($P119,$O$7:$AD$288,16,FALSE),IF(S$6=TRUE,VLOOKUP($P119,$R$7:$AD$288,13,FALSE),IF(V$6=TRUE,VLOOKUP($P119,$U$7:$AD$288,10,FALSE),VLOOKUP($P119,$X$7:$AD$288,7,FALSE))))</f>
        <v>1</v>
      </c>
      <c r="H120" s="45" t="str">
        <f>IF(P$6=TRUE,VLOOKUP($P119+141,$O$7:$AC$288,12,FALSE),IF(S$6=TRUE,VLOOKUP($P119+90,$R$7:$AC$288,9,FALSE),IF(V$6=TRUE,VLOOKUP($P119+63,$U$7:$AC$288,6,FALSE),"")))</f>
        <v>隠れる</v>
      </c>
      <c r="I120" s="38" t="str">
        <f>IF(P$3=TRUE,"",(IF(P$6=TRUE,VLOOKUP($P119+141,$O$7:$AC$288,13,FALSE),IF(S$6=TRUE,VLOOKUP($P119+90,$R$7:$AC$288,10,FALSE),IF(V$6=TRUE,VLOOKUP($P119+63,$U$7:$AC$288,7,FALSE),"")))))</f>
        <v>/haɪd/</v>
      </c>
      <c r="J120" s="38" t="str">
        <f>IF(P$3=TRUE,"",IF(P$6=TRUE,VLOOKUP($P119+141,$O$7:$AC$288,14,FALSE),IF(S$6=TRUE,VLOOKUP($P119+90,$R$7:$AC$288,11,FALSE),IF(V$6=TRUE,VLOOKUP($P119+63,$U$7:$AC$288,8,FALSE),""))))</f>
        <v>/hɪd/</v>
      </c>
      <c r="K120" s="38" t="str">
        <f>IF(P$3=TRUE,"",IF(P$6=TRUE,VLOOKUP($P119+141,$O$7:$AC$288,15,FALSE),IF(S$6=TRUE,VLOOKUP($P119+90,$R$7:$AC$288,12,FALSE),IF(V$6=TRUE,VLOOKUP($P119+63,$U$7:$AC$288,9,FALSE),""))))</f>
        <v>/hɪ́d(ə)n/　(/hɪd/ )</v>
      </c>
      <c r="M120" s="30"/>
      <c r="O120" s="16">
        <f>O119+141</f>
        <v>157</v>
      </c>
      <c r="P120" s="60"/>
      <c r="Q120" s="54"/>
      <c r="R120" s="23">
        <f>R119+90</f>
        <v>112</v>
      </c>
      <c r="S120" s="60"/>
      <c r="T120" s="23"/>
      <c r="U120" s="23">
        <f>U119+63</f>
        <v>70</v>
      </c>
      <c r="V120" s="61"/>
      <c r="X120" s="27">
        <f>X119+50</f>
        <v>97</v>
      </c>
      <c r="Y120" s="62"/>
      <c r="Z120" s="24" t="s">
        <v>373</v>
      </c>
      <c r="AA120" s="26" t="s">
        <v>374</v>
      </c>
      <c r="AB120" s="26" t="s">
        <v>375</v>
      </c>
      <c r="AC120" s="26" t="s">
        <v>375</v>
      </c>
    </row>
    <row r="121" spans="1:30" ht="15.75">
      <c r="A121" s="58">
        <f t="shared" si="6"/>
        <v>38</v>
      </c>
      <c r="B121" s="39" t="str">
        <f t="shared" si="7"/>
        <v>握る、保有する</v>
      </c>
      <c r="C121" s="40"/>
      <c r="D121" s="40"/>
      <c r="E121" s="40"/>
      <c r="F121" s="46"/>
      <c r="G121" s="52">
        <f>IF(P$6=TRUE,VLOOKUP($P121,$O$7:$AC$288,2,FALSE),IF(S$6=TRUE,VLOOKUP($P121,$R$7:$AC$288,2,FALSE),IF(V$6=TRUE,VLOOKUP($P121,$U$7:$AC$288,2,FALSE),VLOOKUP($P121,$X$7:$AC$288,2,FALSE))))</f>
        <v>38</v>
      </c>
      <c r="H121" s="42" t="str">
        <f>IF(P$6=TRUE,VLOOKUP($P121,$O$7:$AC$288,12,FALSE),IF(S$6=TRUE,VLOOKUP($P121,$R$7:$AC$288,9,FALSE),IF(V$6=TRUE,VLOOKUP($P121,$U$7:$AC$288,6,FALSE),"")))</f>
        <v>握る、保有する</v>
      </c>
      <c r="I121" s="37" t="str">
        <f>IF(P$6=TRUE,VLOOKUP($P121,$O$7:$AC$288,13,FALSE),IF(S$6=TRUE,VLOOKUP($P121,$R$7:$AC$288,10,FALSE),IF(V$6=TRUE,VLOOKUP($P121,$U$7:$AC$288,7,FALSE),"")))</f>
        <v>hold</v>
      </c>
      <c r="J121" s="37" t="str">
        <f>IF(P$6=TRUE,VLOOKUP($P121,$O$7:$AC$288,14,FALSE),IF(S$6=TRUE,VLOOKUP($P121,$R$7:$AC$288,11,FALSE),IF(V$6=TRUE,VLOOKUP($P121,$U$7:$AC$288,8,FALSE),"")))</f>
        <v>held</v>
      </c>
      <c r="K121" s="37" t="str">
        <f>IF(P$6=TRUE,VLOOKUP($P121,$O$7:$AC$288,15,FALSE),IF(S$6=TRUE,VLOOKUP($P121,$R$7:$AC$288,12,FALSE),IF(V$6=TRUE,VLOOKUP($P121,$U$7:$AC$288,9,FALSE),"")))</f>
        <v>held</v>
      </c>
      <c r="N121" s="16">
        <f ca="1">RAND()</f>
        <v>0.7930058828992577</v>
      </c>
      <c r="O121" s="16">
        <f t="shared" si="5"/>
        <v>37</v>
      </c>
      <c r="P121" s="60">
        <v>58</v>
      </c>
      <c r="Q121" s="54">
        <f ca="1">RAND()/AD121</f>
        <v>0.3399913504731664</v>
      </c>
      <c r="R121" s="23">
        <f>RANK(Q121,Q$7:Q$288)</f>
        <v>57</v>
      </c>
      <c r="S121" s="60">
        <v>36</v>
      </c>
      <c r="T121" s="23"/>
      <c r="V121" s="61"/>
      <c r="Y121" s="27"/>
      <c r="Z121" s="24" t="s">
        <v>376</v>
      </c>
      <c r="AA121" s="25" t="s">
        <v>377</v>
      </c>
      <c r="AB121" s="25" t="s">
        <v>378</v>
      </c>
      <c r="AC121" s="25" t="s">
        <v>379</v>
      </c>
      <c r="AD121" s="56">
        <v>1</v>
      </c>
    </row>
    <row r="122" spans="1:29" ht="13.5">
      <c r="A122" s="59">
        <f t="shared" si="6"/>
        <v>0.99</v>
      </c>
      <c r="B122" s="43" t="str">
        <f t="shared" si="7"/>
        <v>(会議などを)開く</v>
      </c>
      <c r="C122" s="44"/>
      <c r="D122" s="44"/>
      <c r="E122" s="44"/>
      <c r="F122" s="46"/>
      <c r="G122" s="57">
        <f>IF(P$6=TRUE,VLOOKUP($P121,$O$7:$AD$288,16,FALSE),IF(S$6=TRUE,VLOOKUP($P121,$R$7:$AD$288,13,FALSE),IF(V$6=TRUE,VLOOKUP($P121,$U$7:$AD$288,10,FALSE),VLOOKUP($P121,$X$7:$AD$288,7,FALSE))))</f>
        <v>0.99</v>
      </c>
      <c r="H122" s="45" t="str">
        <f>IF(P$6=TRUE,VLOOKUP($P121+141,$O$7:$AC$288,12,FALSE),IF(S$6=TRUE,VLOOKUP($P121+90,$R$7:$AC$288,9,FALSE),IF(V$6=TRUE,VLOOKUP($P121+63,$U$7:$AC$288,6,FALSE),"")))</f>
        <v>(会議などを)開く</v>
      </c>
      <c r="I122" s="38" t="str">
        <f>IF(P$3=TRUE,"",(IF(P$6=TRUE,VLOOKUP($P121+141,$O$7:$AC$288,13,FALSE),IF(S$6=TRUE,VLOOKUP($P121+90,$R$7:$AC$288,10,FALSE),IF(V$6=TRUE,VLOOKUP($P121+63,$U$7:$AC$288,7,FALSE),"")))))</f>
        <v>/hould/</v>
      </c>
      <c r="J122" s="38" t="str">
        <f>IF(P$3=TRUE,"",IF(P$6=TRUE,VLOOKUP($P121+141,$O$7:$AC$288,14,FALSE),IF(S$6=TRUE,VLOOKUP($P121+90,$R$7:$AC$288,11,FALSE),IF(V$6=TRUE,VLOOKUP($P121+63,$U$7:$AC$288,8,FALSE),""))))</f>
        <v>/held/</v>
      </c>
      <c r="K122" s="38" t="str">
        <f>IF(P$3=TRUE,"",IF(P$6=TRUE,VLOOKUP($P121+141,$O$7:$AC$288,15,FALSE),IF(S$6=TRUE,VLOOKUP($P121+90,$R$7:$AC$288,12,FALSE),IF(V$6=TRUE,VLOOKUP($P121+63,$U$7:$AC$288,9,FALSE),""))))</f>
        <v>/held/</v>
      </c>
      <c r="O122" s="16">
        <f>O121+141</f>
        <v>178</v>
      </c>
      <c r="P122" s="60"/>
      <c r="Q122" s="54"/>
      <c r="R122" s="23">
        <f>R121+90</f>
        <v>147</v>
      </c>
      <c r="S122" s="60"/>
      <c r="T122" s="23"/>
      <c r="V122" s="61"/>
      <c r="Y122" s="27"/>
      <c r="Z122" s="24" t="s">
        <v>380</v>
      </c>
      <c r="AA122" s="26" t="s">
        <v>381</v>
      </c>
      <c r="AB122" s="26" t="s">
        <v>382</v>
      </c>
      <c r="AC122" s="26" t="s">
        <v>383</v>
      </c>
    </row>
    <row r="123" spans="1:30" ht="15.75">
      <c r="A123" s="58">
        <f t="shared" si="6"/>
        <v>64</v>
      </c>
      <c r="B123" s="39" t="str">
        <f t="shared" si="7"/>
        <v>置く</v>
      </c>
      <c r="C123" s="40"/>
      <c r="D123" s="40"/>
      <c r="E123" s="40"/>
      <c r="F123" s="46"/>
      <c r="G123" s="52">
        <f>IF(P$6=TRUE,VLOOKUP($P123,$O$7:$AC$288,2,FALSE),IF(S$6=TRUE,VLOOKUP($P123,$R$7:$AC$288,2,FALSE),IF(V$6=TRUE,VLOOKUP($P123,$U$7:$AC$288,2,FALSE),VLOOKUP($P123,$X$7:$AC$288,2,FALSE))))</f>
        <v>64</v>
      </c>
      <c r="H123" s="42" t="str">
        <f>IF(P$6=TRUE,VLOOKUP($P123,$O$7:$AC$288,12,FALSE),IF(S$6=TRUE,VLOOKUP($P123,$R$7:$AC$288,9,FALSE),IF(V$6=TRUE,VLOOKUP($P123,$U$7:$AC$288,6,FALSE),"")))</f>
        <v>置く</v>
      </c>
      <c r="I123" s="37" t="str">
        <f>IF(P$6=TRUE,VLOOKUP($P123,$O$7:$AC$288,13,FALSE),IF(S$6=TRUE,VLOOKUP($P123,$R$7:$AC$288,10,FALSE),IF(V$6=TRUE,VLOOKUP($P123,$U$7:$AC$288,7,FALSE),"")))</f>
        <v>set</v>
      </c>
      <c r="J123" s="37" t="str">
        <f>IF(P$6=TRUE,VLOOKUP($P123,$O$7:$AC$288,14,FALSE),IF(S$6=TRUE,VLOOKUP($P123,$R$7:$AC$288,11,FALSE),IF(V$6=TRUE,VLOOKUP($P123,$U$7:$AC$288,8,FALSE),"")))</f>
        <v>set</v>
      </c>
      <c r="K123" s="37" t="str">
        <f>IF(P$6=TRUE,VLOOKUP($P123,$O$7:$AC$288,15,FALSE),IF(S$6=TRUE,VLOOKUP($P123,$R$7:$AC$288,12,FALSE),IF(V$6=TRUE,VLOOKUP($P123,$U$7:$AC$288,9,FALSE),"")))</f>
        <v>set</v>
      </c>
      <c r="N123" s="16">
        <f ca="1">RAND()</f>
        <v>0.32210295360951413</v>
      </c>
      <c r="O123" s="16">
        <f t="shared" si="5"/>
        <v>99</v>
      </c>
      <c r="P123" s="60">
        <v>59</v>
      </c>
      <c r="Q123" s="54">
        <f ca="1">RAND()/AD123</f>
        <v>0.2663799969674152</v>
      </c>
      <c r="R123" s="23">
        <f>RANK(Q123,Q$7:Q$288)</f>
        <v>71</v>
      </c>
      <c r="S123" s="60">
        <v>37</v>
      </c>
      <c r="T123" s="23">
        <f ca="1">RAND()</f>
        <v>0.6764274625777826</v>
      </c>
      <c r="U123" s="23">
        <f>RANK(T123,T$7:T$288)</f>
        <v>23</v>
      </c>
      <c r="V123" s="61">
        <v>29</v>
      </c>
      <c r="W123" s="27">
        <f ca="1">RAND()</f>
        <v>0.9580990184577416</v>
      </c>
      <c r="X123" s="27">
        <f>RANK(W123,W$7:W$288)</f>
        <v>1</v>
      </c>
      <c r="Y123" s="62">
        <v>24</v>
      </c>
      <c r="Z123" s="24" t="s">
        <v>384</v>
      </c>
      <c r="AA123" s="25" t="s">
        <v>385</v>
      </c>
      <c r="AB123" s="25" t="s">
        <v>385</v>
      </c>
      <c r="AC123" s="25" t="s">
        <v>385</v>
      </c>
      <c r="AD123" s="56">
        <v>1</v>
      </c>
    </row>
    <row r="124" spans="1:29" ht="13.5">
      <c r="A124" s="59">
        <f t="shared" si="6"/>
        <v>1</v>
      </c>
      <c r="B124" s="43" t="str">
        <f t="shared" si="7"/>
        <v>すえる</v>
      </c>
      <c r="C124" s="44"/>
      <c r="D124" s="44"/>
      <c r="E124" s="44"/>
      <c r="F124" s="46"/>
      <c r="G124" s="57">
        <f>IF(P$6=TRUE,VLOOKUP($P123,$O$7:$AD$288,16,FALSE),IF(S$6=TRUE,VLOOKUP($P123,$R$7:$AD$288,13,FALSE),IF(V$6=TRUE,VLOOKUP($P123,$U$7:$AD$288,10,FALSE),VLOOKUP($P123,$X$7:$AD$288,7,FALSE))))</f>
        <v>1</v>
      </c>
      <c r="H124" s="45" t="str">
        <f>IF(P$6=TRUE,VLOOKUP($P123+141,$O$7:$AC$288,12,FALSE),IF(S$6=TRUE,VLOOKUP($P123+90,$R$7:$AC$288,9,FALSE),IF(V$6=TRUE,VLOOKUP($P123+63,$U$7:$AC$288,6,FALSE),"")))</f>
        <v>すえる</v>
      </c>
      <c r="I124" s="38" t="str">
        <f>IF(P$3=TRUE,"",(IF(P$6=TRUE,VLOOKUP($P123+141,$O$7:$AC$288,13,FALSE),IF(S$6=TRUE,VLOOKUP($P123+90,$R$7:$AC$288,10,FALSE),IF(V$6=TRUE,VLOOKUP($P123+63,$U$7:$AC$288,7,FALSE),"")))))</f>
        <v>/set/</v>
      </c>
      <c r="J124" s="38" t="str">
        <f>IF(P$3=TRUE,"",IF(P$6=TRUE,VLOOKUP($P123+141,$O$7:$AC$288,14,FALSE),IF(S$6=TRUE,VLOOKUP($P123+90,$R$7:$AC$288,11,FALSE),IF(V$6=TRUE,VLOOKUP($P123+63,$U$7:$AC$288,8,FALSE),""))))</f>
        <v>/set/</v>
      </c>
      <c r="K124" s="38" t="str">
        <f>IF(P$3=TRUE,"",IF(P$6=TRUE,VLOOKUP($P123+141,$O$7:$AC$288,15,FALSE),IF(S$6=TRUE,VLOOKUP($P123+90,$R$7:$AC$288,12,FALSE),IF(V$6=TRUE,VLOOKUP($P123+63,$U$7:$AC$288,9,FALSE),""))))</f>
        <v>/set/</v>
      </c>
      <c r="O124" s="16">
        <f>O123+141</f>
        <v>240</v>
      </c>
      <c r="P124" s="60"/>
      <c r="Q124" s="54"/>
      <c r="R124" s="23">
        <f>R123+90</f>
        <v>161</v>
      </c>
      <c r="S124" s="60"/>
      <c r="T124" s="23"/>
      <c r="U124" s="23">
        <f>U123+63</f>
        <v>86</v>
      </c>
      <c r="V124" s="61"/>
      <c r="X124" s="27">
        <f>X123+50</f>
        <v>51</v>
      </c>
      <c r="Y124" s="62"/>
      <c r="Z124" s="24" t="s">
        <v>386</v>
      </c>
      <c r="AA124" s="26" t="s">
        <v>387</v>
      </c>
      <c r="AB124" s="26" t="s">
        <v>387</v>
      </c>
      <c r="AC124" s="26" t="s">
        <v>387</v>
      </c>
    </row>
    <row r="125" spans="1:30" ht="15.75">
      <c r="A125" s="58">
        <f t="shared" si="6"/>
        <v>58</v>
      </c>
      <c r="B125" s="39" t="str">
        <f t="shared" si="7"/>
        <v>上がる</v>
      </c>
      <c r="C125" s="40"/>
      <c r="D125" s="40"/>
      <c r="E125" s="40"/>
      <c r="F125" s="46"/>
      <c r="G125" s="52">
        <f>IF(P$6=TRUE,VLOOKUP($P125,$O$7:$AC$288,2,FALSE),IF(S$6=TRUE,VLOOKUP($P125,$R$7:$AC$288,2,FALSE),IF(V$6=TRUE,VLOOKUP($P125,$U$7:$AC$288,2,FALSE),VLOOKUP($P125,$X$7:$AC$288,2,FALSE))))</f>
        <v>58</v>
      </c>
      <c r="H125" s="42" t="str">
        <f>IF(P$6=TRUE,VLOOKUP($P125,$O$7:$AC$288,12,FALSE),IF(S$6=TRUE,VLOOKUP($P125,$R$7:$AC$288,9,FALSE),IF(V$6=TRUE,VLOOKUP($P125,$U$7:$AC$288,6,FALSE),"")))</f>
        <v>上がる</v>
      </c>
      <c r="I125" s="37" t="str">
        <f>IF(P$6=TRUE,VLOOKUP($P125,$O$7:$AC$288,13,FALSE),IF(S$6=TRUE,VLOOKUP($P125,$R$7:$AC$288,10,FALSE),IF(V$6=TRUE,VLOOKUP($P125,$U$7:$AC$288,7,FALSE),"")))</f>
        <v>rise</v>
      </c>
      <c r="J125" s="37" t="str">
        <f>IF(P$6=TRUE,VLOOKUP($P125,$O$7:$AC$288,14,FALSE),IF(S$6=TRUE,VLOOKUP($P125,$R$7:$AC$288,11,FALSE),IF(V$6=TRUE,VLOOKUP($P125,$U$7:$AC$288,8,FALSE),"")))</f>
        <v>rose</v>
      </c>
      <c r="K125" s="37" t="str">
        <f>IF(P$6=TRUE,VLOOKUP($P125,$O$7:$AC$288,15,FALSE),IF(S$6=TRUE,VLOOKUP($P125,$R$7:$AC$288,12,FALSE),IF(V$6=TRUE,VLOOKUP($P125,$U$7:$AC$288,9,FALSE),"")))</f>
        <v>risen</v>
      </c>
      <c r="N125" s="16">
        <f ca="1">RAND()</f>
        <v>0.5844343990382808</v>
      </c>
      <c r="O125" s="16">
        <f t="shared" si="5"/>
        <v>57</v>
      </c>
      <c r="P125" s="60">
        <v>60</v>
      </c>
      <c r="Q125" s="54">
        <f ca="1">RAND()/AD125</f>
        <v>0.3326032494795858</v>
      </c>
      <c r="R125" s="23">
        <f>RANK(Q125,Q$7:Q$288)</f>
        <v>58</v>
      </c>
      <c r="S125" s="60">
        <v>38</v>
      </c>
      <c r="T125" s="23">
        <f ca="1">RAND()</f>
        <v>0.4054369764032524</v>
      </c>
      <c r="U125" s="23">
        <f>RANK(T125,T$7:T$288)</f>
        <v>41</v>
      </c>
      <c r="V125" s="61">
        <v>30</v>
      </c>
      <c r="W125" s="27">
        <f ca="1">RAND()</f>
        <v>0.7017872734801687</v>
      </c>
      <c r="X125" s="27">
        <f>RANK(W125,W$7:W$288)</f>
        <v>17</v>
      </c>
      <c r="Y125" s="62">
        <v>25</v>
      </c>
      <c r="Z125" s="24" t="s">
        <v>388</v>
      </c>
      <c r="AA125" s="25" t="s">
        <v>389</v>
      </c>
      <c r="AB125" s="25" t="s">
        <v>390</v>
      </c>
      <c r="AC125" s="25" t="s">
        <v>390</v>
      </c>
      <c r="AD125" s="56">
        <v>0.99</v>
      </c>
    </row>
    <row r="126" spans="1:29" ht="13.5">
      <c r="A126" s="59">
        <f t="shared" si="6"/>
        <v>1</v>
      </c>
      <c r="B126" s="43" t="str">
        <f t="shared" si="7"/>
        <v>昇る</v>
      </c>
      <c r="C126" s="44"/>
      <c r="D126" s="44"/>
      <c r="E126" s="44"/>
      <c r="F126" s="46"/>
      <c r="G126" s="57">
        <f>IF(P$6=TRUE,VLOOKUP($P125,$O$7:$AD$288,16,FALSE),IF(S$6=TRUE,VLOOKUP($P125,$R$7:$AD$288,13,FALSE),IF(V$6=TRUE,VLOOKUP($P125,$U$7:$AD$288,10,FALSE),VLOOKUP($P125,$X$7:$AD$288,7,FALSE))))</f>
        <v>1</v>
      </c>
      <c r="H126" s="45" t="str">
        <f>IF(P$6=TRUE,VLOOKUP($P125+141,$O$7:$AC$288,12,FALSE),IF(S$6=TRUE,VLOOKUP($P125+90,$R$7:$AC$288,9,FALSE),IF(V$6=TRUE,VLOOKUP($P125+63,$U$7:$AC$288,6,FALSE),"")))</f>
        <v>昇る</v>
      </c>
      <c r="I126" s="38" t="str">
        <f>IF(P$3=TRUE,"",(IF(P$6=TRUE,VLOOKUP($P125+141,$O$7:$AC$288,13,FALSE),IF(S$6=TRUE,VLOOKUP($P125+90,$R$7:$AC$288,10,FALSE),IF(V$6=TRUE,VLOOKUP($P125+63,$U$7:$AC$288,7,FALSE),"")))))</f>
        <v>/raɪz/</v>
      </c>
      <c r="J126" s="38" t="str">
        <f>IF(P$3=TRUE,"",IF(P$6=TRUE,VLOOKUP($P125+141,$O$7:$AC$288,14,FALSE),IF(S$6=TRUE,VLOOKUP($P125+90,$R$7:$AC$288,11,FALSE),IF(V$6=TRUE,VLOOKUP($P125+63,$U$7:$AC$288,8,FALSE),""))))</f>
        <v>/rouz/</v>
      </c>
      <c r="K126" s="38" t="str">
        <f>IF(P$3=TRUE,"",IF(P$6=TRUE,VLOOKUP($P125+141,$O$7:$AC$288,15,FALSE),IF(S$6=TRUE,VLOOKUP($P125+90,$R$7:$AC$288,12,FALSE),IF(V$6=TRUE,VLOOKUP($P125+63,$U$7:$AC$288,9,FALSE),""))))</f>
        <v>/rɪ́z(ə)n/</v>
      </c>
      <c r="O126" s="16">
        <f>O125+141</f>
        <v>198</v>
      </c>
      <c r="P126" s="60"/>
      <c r="Q126" s="54"/>
      <c r="R126" s="23">
        <f>R125+90</f>
        <v>148</v>
      </c>
      <c r="S126" s="60"/>
      <c r="T126" s="23"/>
      <c r="U126" s="23">
        <f>U125+63</f>
        <v>104</v>
      </c>
      <c r="V126" s="61"/>
      <c r="X126" s="27">
        <f>X125+50</f>
        <v>67</v>
      </c>
      <c r="Y126" s="62"/>
      <c r="Z126" s="24" t="s">
        <v>391</v>
      </c>
      <c r="AA126" s="26" t="s">
        <v>392</v>
      </c>
      <c r="AB126" s="26" t="s">
        <v>393</v>
      </c>
      <c r="AC126" s="26" t="s">
        <v>393</v>
      </c>
    </row>
    <row r="127" spans="1:30" ht="15.75">
      <c r="A127" s="58">
        <f t="shared" si="6"/>
        <v>76</v>
      </c>
      <c r="B127" s="39" t="str">
        <f t="shared" si="7"/>
        <v>広げる</v>
      </c>
      <c r="C127" s="40"/>
      <c r="D127" s="40"/>
      <c r="E127" s="40"/>
      <c r="F127" s="46"/>
      <c r="G127" s="52">
        <f>IF(P$6=TRUE,VLOOKUP($P127,$O$7:$AC$288,2,FALSE),IF(S$6=TRUE,VLOOKUP($P127,$R$7:$AC$288,2,FALSE),IF(V$6=TRUE,VLOOKUP($P127,$U$7:$AC$288,2,FALSE),VLOOKUP($P127,$X$7:$AC$288,2,FALSE))))</f>
        <v>76</v>
      </c>
      <c r="H127" s="42" t="str">
        <f>IF(P$6=TRUE,VLOOKUP($P127,$O$7:$AC$288,12,FALSE),IF(S$6=TRUE,VLOOKUP($P127,$R$7:$AC$288,9,FALSE),IF(V$6=TRUE,VLOOKUP($P127,$U$7:$AC$288,6,FALSE),"")))</f>
        <v>広げる</v>
      </c>
      <c r="I127" s="37" t="str">
        <f>IF(P$6=TRUE,VLOOKUP($P127,$O$7:$AC$288,13,FALSE),IF(S$6=TRUE,VLOOKUP($P127,$R$7:$AC$288,10,FALSE),IF(V$6=TRUE,VLOOKUP($P127,$U$7:$AC$288,7,FALSE),"")))</f>
        <v>spread</v>
      </c>
      <c r="J127" s="37" t="str">
        <f>IF(P$6=TRUE,VLOOKUP($P127,$O$7:$AC$288,14,FALSE),IF(S$6=TRUE,VLOOKUP($P127,$R$7:$AC$288,11,FALSE),IF(V$6=TRUE,VLOOKUP($P127,$U$7:$AC$288,8,FALSE),"")))</f>
        <v>spread</v>
      </c>
      <c r="K127" s="37" t="str">
        <f>IF(P$6=TRUE,VLOOKUP($P127,$O$7:$AC$288,15,FALSE),IF(S$6=TRUE,VLOOKUP($P127,$R$7:$AC$288,12,FALSE),IF(V$6=TRUE,VLOOKUP($P127,$U$7:$AC$288,9,FALSE),"")))</f>
        <v>spread</v>
      </c>
      <c r="N127" s="16">
        <f ca="1">RAND()</f>
        <v>0.941559954955351</v>
      </c>
      <c r="O127" s="16">
        <f t="shared" si="5"/>
        <v>12</v>
      </c>
      <c r="P127" s="60">
        <v>61</v>
      </c>
      <c r="Q127" s="54">
        <f ca="1">RAND()/AD127</f>
        <v>0.042875007622152905</v>
      </c>
      <c r="R127" s="23">
        <f>RANK(Q127,Q$7:Q$288)</f>
        <v>87</v>
      </c>
      <c r="S127" s="60">
        <v>39</v>
      </c>
      <c r="T127" s="23"/>
      <c r="V127" s="61"/>
      <c r="Y127" s="27"/>
      <c r="Z127" s="24" t="s">
        <v>394</v>
      </c>
      <c r="AA127" s="25" t="s">
        <v>395</v>
      </c>
      <c r="AB127" s="25" t="s">
        <v>395</v>
      </c>
      <c r="AC127" s="25" t="s">
        <v>395</v>
      </c>
      <c r="AD127" s="56">
        <v>1</v>
      </c>
    </row>
    <row r="128" spans="1:29" ht="13.5">
      <c r="A128" s="59">
        <f t="shared" si="6"/>
        <v>1</v>
      </c>
      <c r="B128" s="43" t="str">
        <f t="shared" si="7"/>
        <v>広がる</v>
      </c>
      <c r="C128" s="44"/>
      <c r="D128" s="44"/>
      <c r="E128" s="44"/>
      <c r="F128" s="46"/>
      <c r="G128" s="57">
        <f>IF(P$6=TRUE,VLOOKUP($P127,$O$7:$AD$288,16,FALSE),IF(S$6=TRUE,VLOOKUP($P127,$R$7:$AD$288,13,FALSE),IF(V$6=TRUE,VLOOKUP($P127,$U$7:$AD$288,10,FALSE),VLOOKUP($P127,$X$7:$AD$288,7,FALSE))))</f>
        <v>1</v>
      </c>
      <c r="H128" s="45" t="str">
        <f>IF(P$6=TRUE,VLOOKUP($P127+141,$O$7:$AC$288,12,FALSE),IF(S$6=TRUE,VLOOKUP($P127+90,$R$7:$AC$288,9,FALSE),IF(V$6=TRUE,VLOOKUP($P127+63,$U$7:$AC$288,6,FALSE),"")))</f>
        <v>広がる</v>
      </c>
      <c r="I128" s="38" t="str">
        <f>IF(P$3=TRUE,"",(IF(P$6=TRUE,VLOOKUP($P127+141,$O$7:$AC$288,13,FALSE),IF(S$6=TRUE,VLOOKUP($P127+90,$R$7:$AC$288,10,FALSE),IF(V$6=TRUE,VLOOKUP($P127+63,$U$7:$AC$288,7,FALSE),"")))))</f>
        <v>/spred/</v>
      </c>
      <c r="J128" s="38" t="str">
        <f>IF(P$3=TRUE,"",IF(P$6=TRUE,VLOOKUP($P127+141,$O$7:$AC$288,14,FALSE),IF(S$6=TRUE,VLOOKUP($P127+90,$R$7:$AC$288,11,FALSE),IF(V$6=TRUE,VLOOKUP($P127+63,$U$7:$AC$288,8,FALSE),""))))</f>
        <v>/spred/</v>
      </c>
      <c r="K128" s="38" t="str">
        <f>IF(P$3=TRUE,"",IF(P$6=TRUE,VLOOKUP($P127+141,$O$7:$AC$288,15,FALSE),IF(S$6=TRUE,VLOOKUP($P127+90,$R$7:$AC$288,12,FALSE),IF(V$6=TRUE,VLOOKUP($P127+63,$U$7:$AC$288,9,FALSE),""))))</f>
        <v>/spred/</v>
      </c>
      <c r="O128" s="16">
        <f>O127+141</f>
        <v>153</v>
      </c>
      <c r="P128" s="60"/>
      <c r="Q128" s="54"/>
      <c r="R128" s="23">
        <f>R127+90</f>
        <v>177</v>
      </c>
      <c r="S128" s="60"/>
      <c r="T128" s="23"/>
      <c r="V128" s="61"/>
      <c r="Y128" s="27"/>
      <c r="Z128" s="24" t="s">
        <v>396</v>
      </c>
      <c r="AA128" s="26" t="s">
        <v>397</v>
      </c>
      <c r="AB128" s="26" t="s">
        <v>397</v>
      </c>
      <c r="AC128" s="26" t="s">
        <v>397</v>
      </c>
    </row>
    <row r="129" spans="1:30" ht="15.75">
      <c r="A129" s="58">
        <f t="shared" si="6"/>
        <v>32</v>
      </c>
      <c r="B129" s="39">
        <f t="shared" si="7"/>
        <v>0</v>
      </c>
      <c r="C129" s="40"/>
      <c r="D129" s="40"/>
      <c r="E129" s="40"/>
      <c r="F129" s="46"/>
      <c r="G129" s="52">
        <f>IF(P$6=TRUE,VLOOKUP($P129,$O$7:$AC$288,2,FALSE),IF(S$6=TRUE,VLOOKUP($P129,$R$7:$AC$288,2,FALSE),IF(V$6=TRUE,VLOOKUP($P129,$U$7:$AC$288,2,FALSE),VLOOKUP($P129,$X$7:$AC$288,2,FALSE))))</f>
        <v>32</v>
      </c>
      <c r="H129" s="42">
        <f>IF(P$6=TRUE,VLOOKUP($P129,$O$7:$AC$288,12,FALSE),IF(S$6=TRUE,VLOOKUP($P129,$R$7:$AC$288,9,FALSE),IF(V$6=TRUE,VLOOKUP($P129,$U$7:$AC$288,6,FALSE),"")))</f>
        <v>0</v>
      </c>
      <c r="I129" s="37" t="str">
        <f>IF(P$6=TRUE,VLOOKUP($P129,$O$7:$AC$288,13,FALSE),IF(S$6=TRUE,VLOOKUP($P129,$R$7:$AC$288,10,FALSE),IF(V$6=TRUE,VLOOKUP($P129,$U$7:$AC$288,7,FALSE),"")))</f>
        <v>go</v>
      </c>
      <c r="J129" s="37" t="str">
        <f>IF(P$6=TRUE,VLOOKUP($P129,$O$7:$AC$288,14,FALSE),IF(S$6=TRUE,VLOOKUP($P129,$R$7:$AC$288,11,FALSE),IF(V$6=TRUE,VLOOKUP($P129,$U$7:$AC$288,8,FALSE),"")))</f>
        <v>went</v>
      </c>
      <c r="K129" s="37" t="str">
        <f>IF(P$6=TRUE,VLOOKUP($P129,$O$7:$AC$288,15,FALSE),IF(S$6=TRUE,VLOOKUP($P129,$R$7:$AC$288,12,FALSE),IF(V$6=TRUE,VLOOKUP($P129,$U$7:$AC$288,9,FALSE),"")))</f>
        <v>gone</v>
      </c>
      <c r="N129" s="16">
        <f ca="1">RAND()</f>
        <v>0.2716446165026891</v>
      </c>
      <c r="O129" s="16">
        <f t="shared" si="5"/>
        <v>106</v>
      </c>
      <c r="P129" s="60">
        <v>62</v>
      </c>
      <c r="Q129" s="54">
        <f ca="1">RAND()/AD129</f>
        <v>0.2867768571636828</v>
      </c>
      <c r="R129" s="23">
        <f>RANK(Q129,Q$7:Q$288)</f>
        <v>66</v>
      </c>
      <c r="S129" s="60">
        <v>40</v>
      </c>
      <c r="T129" s="23">
        <f ca="1">RAND()</f>
        <v>0.007872256341628026</v>
      </c>
      <c r="U129" s="23">
        <f>RANK(T129,T$7:T$288)</f>
        <v>63</v>
      </c>
      <c r="V129" s="61">
        <v>31</v>
      </c>
      <c r="W129" s="27">
        <f ca="1">RAND()</f>
        <v>0.4641398487365258</v>
      </c>
      <c r="X129" s="27">
        <f>RANK(W129,W$7:W$288)</f>
        <v>26</v>
      </c>
      <c r="Y129" s="62">
        <v>26</v>
      </c>
      <c r="Z129" s="24" t="s">
        <v>398</v>
      </c>
      <c r="AA129" s="25" t="s">
        <v>399</v>
      </c>
      <c r="AB129" s="25" t="s">
        <v>400</v>
      </c>
      <c r="AC129" s="25" t="s">
        <v>400</v>
      </c>
      <c r="AD129" s="56">
        <v>1</v>
      </c>
    </row>
    <row r="130" spans="1:29" ht="13.5">
      <c r="A130" s="59">
        <f t="shared" si="6"/>
        <v>0.77</v>
      </c>
      <c r="B130" s="43" t="str">
        <f t="shared" si="7"/>
        <v>行く</v>
      </c>
      <c r="C130" s="44"/>
      <c r="D130" s="44"/>
      <c r="E130" s="44"/>
      <c r="F130" s="46"/>
      <c r="G130" s="57">
        <f>IF(P$6=TRUE,VLOOKUP($P129,$O$7:$AD$288,16,FALSE),IF(S$6=TRUE,VLOOKUP($P129,$R$7:$AD$288,13,FALSE),IF(V$6=TRUE,VLOOKUP($P129,$U$7:$AD$288,10,FALSE),VLOOKUP($P129,$X$7:$AD$288,7,FALSE))))</f>
        <v>0.77</v>
      </c>
      <c r="H130" s="45" t="str">
        <f>IF(P$6=TRUE,VLOOKUP($P129+141,$O$7:$AC$288,12,FALSE),IF(S$6=TRUE,VLOOKUP($P129+90,$R$7:$AC$288,9,FALSE),IF(V$6=TRUE,VLOOKUP($P129+63,$U$7:$AC$288,6,FALSE),"")))</f>
        <v>行く</v>
      </c>
      <c r="I130" s="38" t="str">
        <f>IF(P$3=TRUE,"",(IF(P$6=TRUE,VLOOKUP($P129+141,$O$7:$AC$288,13,FALSE),IF(S$6=TRUE,VLOOKUP($P129+90,$R$7:$AC$288,10,FALSE),IF(V$6=TRUE,VLOOKUP($P129+63,$U$7:$AC$288,7,FALSE),"")))))</f>
        <v>/ɡou/</v>
      </c>
      <c r="J130" s="38" t="str">
        <f>IF(P$3=TRUE,"",IF(P$6=TRUE,VLOOKUP($P129+141,$O$7:$AC$288,14,FALSE),IF(S$6=TRUE,VLOOKUP($P129+90,$R$7:$AC$288,11,FALSE),IF(V$6=TRUE,VLOOKUP($P129+63,$U$7:$AC$288,8,FALSE),""))))</f>
        <v>/went/</v>
      </c>
      <c r="K130" s="38" t="str">
        <f>IF(P$3=TRUE,"",IF(P$6=TRUE,VLOOKUP($P129+141,$O$7:$AC$288,15,FALSE),IF(S$6=TRUE,VLOOKUP($P129+90,$R$7:$AC$288,12,FALSE),IF(V$6=TRUE,VLOOKUP($P129+63,$U$7:$AC$288,9,FALSE),""))))</f>
        <v>/ɡɔːn, ɡɑn|ɡɔn/</v>
      </c>
      <c r="O130" s="16">
        <f>O129+141</f>
        <v>247</v>
      </c>
      <c r="P130" s="60"/>
      <c r="Q130" s="54"/>
      <c r="R130" s="23">
        <f>R129+90</f>
        <v>156</v>
      </c>
      <c r="S130" s="60"/>
      <c r="T130" s="23"/>
      <c r="U130" s="23">
        <f>U129+63</f>
        <v>126</v>
      </c>
      <c r="V130" s="61"/>
      <c r="X130" s="27">
        <f>X129+50</f>
        <v>76</v>
      </c>
      <c r="Y130" s="62"/>
      <c r="Z130" s="24" t="s">
        <v>401</v>
      </c>
      <c r="AA130" s="26" t="s">
        <v>402</v>
      </c>
      <c r="AB130" s="26" t="s">
        <v>403</v>
      </c>
      <c r="AC130" s="26" t="s">
        <v>403</v>
      </c>
    </row>
    <row r="131" spans="1:30" ht="15.75" customHeight="1">
      <c r="A131" s="58">
        <f t="shared" si="6"/>
        <v>73</v>
      </c>
      <c r="B131" s="39">
        <f t="shared" si="7"/>
        <v>0</v>
      </c>
      <c r="C131" s="40"/>
      <c r="D131" s="40"/>
      <c r="E131" s="40"/>
      <c r="F131" s="46"/>
      <c r="G131" s="52">
        <f>IF(P$6=TRUE,VLOOKUP($P131,$O$7:$AC$288,2,FALSE),IF(S$6=TRUE,VLOOKUP($P131,$R$7:$AC$288,2,FALSE),IF(V$6=TRUE,VLOOKUP($P131,$U$7:$AC$288,2,FALSE),VLOOKUP($P131,$X$7:$AC$288,2,FALSE))))</f>
        <v>73</v>
      </c>
      <c r="H131" s="42">
        <f>IF(P$6=TRUE,VLOOKUP($P131,$O$7:$AC$288,12,FALSE),IF(S$6=TRUE,VLOOKUP($P131,$R$7:$AC$288,9,FALSE),IF(V$6=TRUE,VLOOKUP($P131,$U$7:$AC$288,6,FALSE),"")))</f>
        <v>0</v>
      </c>
      <c r="I131" s="37" t="str">
        <f>IF(P$6=TRUE,VLOOKUP($P131,$O$7:$AC$288,13,FALSE),IF(S$6=TRUE,VLOOKUP($P131,$R$7:$AC$288,10,FALSE),IF(V$6=TRUE,VLOOKUP($P131,$U$7:$AC$288,7,FALSE),"")))</f>
        <v>sleep</v>
      </c>
      <c r="J131" s="37" t="str">
        <f>IF(P$6=TRUE,VLOOKUP($P131,$O$7:$AC$288,14,FALSE),IF(S$6=TRUE,VLOOKUP($P131,$R$7:$AC$288,11,FALSE),IF(V$6=TRUE,VLOOKUP($P131,$U$7:$AC$288,8,FALSE),"")))</f>
        <v>slept</v>
      </c>
      <c r="K131" s="37" t="str">
        <f>IF(P$6=TRUE,VLOOKUP($P131,$O$7:$AC$288,15,FALSE),IF(S$6=TRUE,VLOOKUP($P131,$R$7:$AC$288,12,FALSE),IF(V$6=TRUE,VLOOKUP($P131,$U$7:$AC$288,9,FALSE),"")))</f>
        <v>slept</v>
      </c>
      <c r="N131" s="16">
        <f ca="1">RAND()</f>
        <v>0.03310567290982758</v>
      </c>
      <c r="O131" s="16">
        <f t="shared" si="5"/>
        <v>136</v>
      </c>
      <c r="P131" s="60">
        <v>63</v>
      </c>
      <c r="Q131" s="54"/>
      <c r="R131" s="23"/>
      <c r="S131" s="23"/>
      <c r="T131" s="23"/>
      <c r="V131" s="61"/>
      <c r="Y131" s="27"/>
      <c r="Z131" s="24"/>
      <c r="AA131" s="25" t="s">
        <v>404</v>
      </c>
      <c r="AB131" s="25" t="s">
        <v>405</v>
      </c>
      <c r="AC131" s="25" t="s">
        <v>405</v>
      </c>
      <c r="AD131" s="56">
        <v>1</v>
      </c>
    </row>
    <row r="132" spans="1:29" ht="13.5" customHeight="1">
      <c r="A132" s="59">
        <f t="shared" si="6"/>
        <v>1</v>
      </c>
      <c r="B132" s="43" t="str">
        <f t="shared" si="7"/>
        <v>眠る</v>
      </c>
      <c r="C132" s="44"/>
      <c r="D132" s="44"/>
      <c r="E132" s="44"/>
      <c r="F132" s="46"/>
      <c r="G132" s="57">
        <f>IF(P$6=TRUE,VLOOKUP($P131,$O$7:$AD$288,16,FALSE),IF(S$6=TRUE,VLOOKUP($P131,$R$7:$AD$288,13,FALSE),IF(V$6=TRUE,VLOOKUP($P131,$U$7:$AD$288,10,FALSE),VLOOKUP($P131,$X$7:$AD$288,7,FALSE))))</f>
        <v>1</v>
      </c>
      <c r="H132" s="45" t="str">
        <f>IF(P$6=TRUE,VLOOKUP($P131+141,$O$7:$AC$288,12,FALSE),IF(S$6=TRUE,VLOOKUP($P131+90,$R$7:$AC$288,9,FALSE),IF(V$6=TRUE,VLOOKUP($P131+63,$U$7:$AC$288,6,FALSE),"")))</f>
        <v>眠る</v>
      </c>
      <c r="I132" s="38" t="str">
        <f>IF(P$3=TRUE,"",(IF(P$6=TRUE,VLOOKUP($P131+141,$O$7:$AC$288,13,FALSE),IF(S$6=TRUE,VLOOKUP($P131+90,$R$7:$AC$288,10,FALSE),IF(V$6=TRUE,VLOOKUP($P131+63,$U$7:$AC$288,7,FALSE),"")))))</f>
        <v>/sliːp/</v>
      </c>
      <c r="J132" s="38" t="str">
        <f>IF(P$3=TRUE,"",IF(P$6=TRUE,VLOOKUP($P131+141,$O$7:$AC$288,14,FALSE),IF(S$6=TRUE,VLOOKUP($P131+90,$R$7:$AC$288,11,FALSE),IF(V$6=TRUE,VLOOKUP($P131+63,$U$7:$AC$288,8,FALSE),""))))</f>
        <v>/slept/</v>
      </c>
      <c r="K132" s="38" t="str">
        <f>IF(P$3=TRUE,"",IF(P$6=TRUE,VLOOKUP($P131+141,$O$7:$AC$288,15,FALSE),IF(S$6=TRUE,VLOOKUP($P131+90,$R$7:$AC$288,12,FALSE),IF(V$6=TRUE,VLOOKUP($P131+63,$U$7:$AC$288,9,FALSE),""))))</f>
        <v>/slept/</v>
      </c>
      <c r="O132" s="16">
        <f>O131+141</f>
        <v>277</v>
      </c>
      <c r="P132" s="60"/>
      <c r="Q132" s="54"/>
      <c r="R132" s="23"/>
      <c r="S132" s="23"/>
      <c r="T132" s="23"/>
      <c r="V132" s="61"/>
      <c r="Y132" s="27"/>
      <c r="Z132" s="24" t="s">
        <v>406</v>
      </c>
      <c r="AA132" s="26" t="s">
        <v>407</v>
      </c>
      <c r="AB132" s="26" t="s">
        <v>408</v>
      </c>
      <c r="AC132" s="26" t="s">
        <v>408</v>
      </c>
    </row>
    <row r="133" spans="1:30" ht="15.75">
      <c r="A133" s="58">
        <f t="shared" si="6"/>
        <v>71</v>
      </c>
      <c r="B133" s="39">
        <f t="shared" si="7"/>
        <v>0</v>
      </c>
      <c r="C133" s="40"/>
      <c r="D133" s="40"/>
      <c r="E133" s="40"/>
      <c r="F133" s="46"/>
      <c r="G133" s="52">
        <f>IF(P$6=TRUE,VLOOKUP($P133,$O$7:$AC$288,2,FALSE),IF(S$6=TRUE,VLOOKUP($P133,$R$7:$AC$288,2,FALSE),IF(V$6=TRUE,VLOOKUP($P133,$U$7:$AC$288,2,FALSE),VLOOKUP($P133,$X$7:$AC$288,2,FALSE))))</f>
        <v>71</v>
      </c>
      <c r="H133" s="42">
        <f>IF(P$6=TRUE,VLOOKUP($P133,$O$7:$AC$288,12,FALSE),IF(S$6=TRUE,VLOOKUP($P133,$R$7:$AC$288,9,FALSE),""))</f>
        <v>0</v>
      </c>
      <c r="I133" s="37" t="str">
        <f>IF(P$6=TRUE,VLOOKUP($P133,$O$7:$AC$288,13,FALSE),IF(S$6=TRUE,VLOOKUP($P133,$R$7:$AC$288,10,FALSE),""))</f>
        <v>sink</v>
      </c>
      <c r="J133" s="37" t="str">
        <f>IF(P$6=TRUE,VLOOKUP($P133,$O$7:$AC$288,14,FALSE),IF(S$6=TRUE,VLOOKUP($P133,$R$7:$AC$288,11,FALSE),""))</f>
        <v>sank</v>
      </c>
      <c r="K133" s="37" t="str">
        <f>IF(P$6=TRUE,VLOOKUP($P133,$O$7:$AC$288,15,FALSE),IF(S$6=TRUE,VLOOKUP($P133,$R$7:$AC$288,12,FALSE),""))</f>
        <v>sunk</v>
      </c>
      <c r="N133" s="16">
        <f ca="1">RAND()</f>
        <v>0.34214064741663414</v>
      </c>
      <c r="O133" s="16">
        <f t="shared" si="5"/>
        <v>96</v>
      </c>
      <c r="P133" s="60">
        <v>64</v>
      </c>
      <c r="Q133" s="54">
        <f ca="1">RAND()/AD133</f>
        <v>0.6468412045286382</v>
      </c>
      <c r="R133" s="23">
        <f>RANK(Q133,Q$7:Q$288)</f>
        <v>32</v>
      </c>
      <c r="S133" s="60">
        <v>41</v>
      </c>
      <c r="T133" s="23">
        <f ca="1">RAND()</f>
        <v>0.5247565311288391</v>
      </c>
      <c r="U133" s="23">
        <f>RANK(T133,T$7:T$288)</f>
        <v>32</v>
      </c>
      <c r="V133" s="61">
        <v>32</v>
      </c>
      <c r="W133" s="27">
        <f ca="1">RAND()</f>
        <v>0.5287814414199437</v>
      </c>
      <c r="X133" s="27">
        <f>RANK(W133,W$7:W$288)</f>
        <v>21</v>
      </c>
      <c r="Y133" s="62">
        <v>27</v>
      </c>
      <c r="Z133" s="24" t="s">
        <v>269</v>
      </c>
      <c r="AA133" s="25" t="s">
        <v>409</v>
      </c>
      <c r="AB133" s="25" t="s">
        <v>410</v>
      </c>
      <c r="AC133" s="25" t="s">
        <v>411</v>
      </c>
      <c r="AD133" s="56">
        <v>1</v>
      </c>
    </row>
    <row r="134" spans="1:29" ht="13.5">
      <c r="A134" s="59">
        <f t="shared" si="6"/>
        <v>1</v>
      </c>
      <c r="B134" s="43" t="str">
        <f t="shared" si="7"/>
        <v>沈む</v>
      </c>
      <c r="C134" s="44"/>
      <c r="D134" s="44"/>
      <c r="E134" s="44"/>
      <c r="F134" s="46"/>
      <c r="G134" s="57">
        <f>IF(P$6=TRUE,VLOOKUP($P133,$O$7:$AD$288,16,FALSE),IF(S$6=TRUE,VLOOKUP($P133,$R$7:$AD$288,13,FALSE),IF(V$6=TRUE,VLOOKUP($P133,$U$7:$AD$288,10,FALSE),VLOOKUP($P133,$X$7:$AD$288,7,FALSE))))</f>
        <v>1</v>
      </c>
      <c r="H134" s="45" t="str">
        <f>IF(P$6=TRUE,VLOOKUP($P133+141,$O$7:$AC$288,12,FALSE),IF(S$6=TRUE,VLOOKUP($P133+90,$R$7:$AC$288,9,FALSE),""))</f>
        <v>沈む</v>
      </c>
      <c r="I134" s="38" t="str">
        <f>IF(P$3=TRUE,"",(IF(P$6=TRUE,VLOOKUP($P133+141,$O$7:$AC$288,13,FALSE),IF(S$6=TRUE,VLOOKUP($P133+90,$R$7:$AC$288,10,FALSE),""))))</f>
        <v>/sɪŋk/</v>
      </c>
      <c r="J134" s="38" t="str">
        <f>IF(P$3=TRUE,"",IF(P$6=TRUE,VLOOKUP($P133+141,$O$7:$AC$288,14,FALSE),IF(S$6=TRUE,VLOOKUP($P133+90,$R$7:$AC$288,11,FALSE),"")))</f>
        <v>/sæŋk/</v>
      </c>
      <c r="K134" s="38" t="str">
        <f>IF(P$3=TRUE,"",IF(P$6=TRUE,VLOOKUP($P133+141,$O$7:$AC$288,15,FALSE),IF(S$6=TRUE,VLOOKUP($P133+90,$R$7:$AC$288,12,FALSE),"")))</f>
        <v>/sʌŋk/</v>
      </c>
      <c r="O134" s="16">
        <f>O133+141</f>
        <v>237</v>
      </c>
      <c r="P134" s="60"/>
      <c r="Q134" s="54"/>
      <c r="R134" s="23">
        <f>R133+90</f>
        <v>122</v>
      </c>
      <c r="S134" s="60"/>
      <c r="T134" s="23"/>
      <c r="U134" s="23">
        <f>U133+63</f>
        <v>95</v>
      </c>
      <c r="V134" s="61"/>
      <c r="X134" s="27">
        <f>X133+50</f>
        <v>71</v>
      </c>
      <c r="Y134" s="62"/>
      <c r="Z134" s="24" t="s">
        <v>412</v>
      </c>
      <c r="AA134" s="26" t="s">
        <v>413</v>
      </c>
      <c r="AB134" s="26" t="s">
        <v>414</v>
      </c>
      <c r="AC134" s="26" t="s">
        <v>415</v>
      </c>
    </row>
    <row r="135" spans="1:30" ht="15.75">
      <c r="A135" s="58">
        <f t="shared" si="6"/>
        <v>83</v>
      </c>
      <c r="B135" s="39" t="str">
        <f t="shared" si="7"/>
        <v>告げ知らせる</v>
      </c>
      <c r="C135" s="40"/>
      <c r="D135" s="40"/>
      <c r="E135" s="40"/>
      <c r="F135" s="46"/>
      <c r="G135" s="52">
        <f>IF(P$6=TRUE,VLOOKUP($P135,$O$7:$AC$288,2,FALSE),IF(S$6=TRUE,VLOOKUP($P135,$R$7:$AC$288,2,FALSE),IF(V$6=TRUE,VLOOKUP($P135,$U$7:$AC$288,2,FALSE),VLOOKUP($P135,$X$7:$AC$288,2,FALSE))))</f>
        <v>83</v>
      </c>
      <c r="H135" s="42" t="str">
        <f>IF(P$6=TRUE,VLOOKUP($P135,$O$7:$AC$288,12,FALSE),IF(S$6=TRUE,VLOOKUP($P135,$R$7:$AC$288,9,FALSE),""))</f>
        <v>告げ知らせる</v>
      </c>
      <c r="I135" s="37" t="str">
        <f>IF(P$6=TRUE,VLOOKUP($P135,$O$7:$AC$288,13,FALSE),IF(S$6=TRUE,VLOOKUP($P135,$R$7:$AC$288,10,FALSE),""))</f>
        <v>tell</v>
      </c>
      <c r="J135" s="37" t="str">
        <f>IF(P$6=TRUE,VLOOKUP($P135,$O$7:$AC$288,14,FALSE),IF(S$6=TRUE,VLOOKUP($P135,$R$7:$AC$288,11,FALSE),""))</f>
        <v>told</v>
      </c>
      <c r="K135" s="37" t="str">
        <f>IF(P$6=TRUE,VLOOKUP($P135,$O$7:$AC$288,15,FALSE),IF(S$6=TRUE,VLOOKUP($P135,$R$7:$AC$288,12,FALSE),""))</f>
        <v>told</v>
      </c>
      <c r="N135" s="16">
        <f ca="1">RAND()</f>
        <v>0.3746252787638502</v>
      </c>
      <c r="O135" s="16">
        <f aca="true" t="shared" si="8" ref="O135:O197">RANK(N135,N$7:N$288)</f>
        <v>89</v>
      </c>
      <c r="P135" s="60">
        <v>65</v>
      </c>
      <c r="Q135" s="54">
        <f ca="1">RAND()/AD135</f>
        <v>1.1243444802689837</v>
      </c>
      <c r="R135" s="23">
        <f>RANK(Q135,Q$7:Q$288)</f>
        <v>7</v>
      </c>
      <c r="S135" s="60">
        <v>42</v>
      </c>
      <c r="T135" s="23"/>
      <c r="V135" s="61"/>
      <c r="Y135" s="27"/>
      <c r="Z135" s="24" t="s">
        <v>416</v>
      </c>
      <c r="AA135" s="25" t="s">
        <v>417</v>
      </c>
      <c r="AB135" s="25" t="s">
        <v>418</v>
      </c>
      <c r="AC135" s="25" t="s">
        <v>418</v>
      </c>
      <c r="AD135" s="56">
        <v>0.746031746031746</v>
      </c>
    </row>
    <row r="136" spans="1:29" ht="13.5">
      <c r="A136" s="59">
        <f t="shared" si="6"/>
        <v>0.98</v>
      </c>
      <c r="B136" s="43" t="str">
        <f t="shared" si="7"/>
        <v>言う、語る</v>
      </c>
      <c r="C136" s="44"/>
      <c r="D136" s="44"/>
      <c r="E136" s="44"/>
      <c r="F136" s="46"/>
      <c r="G136" s="57">
        <f>IF(P$6=TRUE,VLOOKUP($P135,$O$7:$AD$288,16,FALSE),IF(S$6=TRUE,VLOOKUP($P135,$R$7:$AD$288,13,FALSE),IF(V$6=TRUE,VLOOKUP($P135,$U$7:$AD$288,10,FALSE),VLOOKUP($P135,$X$7:$AD$288,7,FALSE))))</f>
        <v>0.98</v>
      </c>
      <c r="H136" s="45" t="str">
        <f>IF(P$6=TRUE,VLOOKUP($P135+141,$O$7:$AC$288,12,FALSE),IF(S$6=TRUE,VLOOKUP($P135+90,$R$7:$AC$288,9,FALSE),""))</f>
        <v>言う、語る</v>
      </c>
      <c r="I136" s="38" t="str">
        <f>IF(P$3=TRUE,"",(IF(P$6=TRUE,VLOOKUP($P135+141,$O$7:$AC$288,13,FALSE),IF(S$6=TRUE,VLOOKUP($P135+90,$R$7:$AC$288,10,FALSE),""))))</f>
        <v>/tel/</v>
      </c>
      <c r="J136" s="38" t="str">
        <f>IF(P$3=TRUE,"",IF(P$6=TRUE,VLOOKUP($P135+141,$O$7:$AC$288,14,FALSE),IF(S$6=TRUE,VLOOKUP($P135+90,$R$7:$AC$288,11,FALSE),"")))</f>
        <v>/tould/</v>
      </c>
      <c r="K136" s="38" t="str">
        <f>IF(P$3=TRUE,"",IF(P$6=TRUE,VLOOKUP($P135+141,$O$7:$AC$288,15,FALSE),IF(S$6=TRUE,VLOOKUP($P135+90,$R$7:$AC$288,12,FALSE),"")))</f>
        <v>/tould/</v>
      </c>
      <c r="O136" s="16">
        <f>O135+141</f>
        <v>230</v>
      </c>
      <c r="P136" s="60"/>
      <c r="Q136" s="54"/>
      <c r="R136" s="23">
        <f>R135+90</f>
        <v>97</v>
      </c>
      <c r="S136" s="60"/>
      <c r="T136" s="23"/>
      <c r="V136" s="61"/>
      <c r="Y136" s="27"/>
      <c r="Z136" s="24" t="s">
        <v>419</v>
      </c>
      <c r="AA136" s="26" t="s">
        <v>420</v>
      </c>
      <c r="AB136" s="26" t="s">
        <v>421</v>
      </c>
      <c r="AC136" s="26" t="s">
        <v>421</v>
      </c>
    </row>
    <row r="137" spans="1:30" ht="15.75">
      <c r="A137" s="58">
        <f t="shared" si="6"/>
        <v>40</v>
      </c>
      <c r="B137" s="39" t="str">
        <f t="shared" si="7"/>
        <v>保つ</v>
      </c>
      <c r="C137" s="40"/>
      <c r="D137" s="40"/>
      <c r="E137" s="40"/>
      <c r="F137" s="46"/>
      <c r="G137" s="52">
        <f>IF(P$6=TRUE,VLOOKUP($P137,$O$7:$AC$288,2,FALSE),IF(S$6=TRUE,VLOOKUP($P137,$R$7:$AC$288,2,FALSE),IF(V$6=TRUE,VLOOKUP($P137,$U$7:$AC$288,2,FALSE),VLOOKUP($P137,$X$7:$AC$288,2,FALSE))))</f>
        <v>40</v>
      </c>
      <c r="H137" s="42" t="str">
        <f>IF(P$6=TRUE,VLOOKUP($P137,$O$7:$AC$288,12,FALSE),IF(S$6=TRUE,VLOOKUP($P137,$R$7:$AC$288,9,FALSE),""))</f>
        <v>保つ</v>
      </c>
      <c r="I137" s="37" t="str">
        <f>IF(P$6=TRUE,VLOOKUP($P137,$O$7:$AC$288,13,FALSE),IF(S$6=TRUE,VLOOKUP($P137,$R$7:$AC$288,10,FALSE),""))</f>
        <v>keep</v>
      </c>
      <c r="J137" s="37" t="str">
        <f>IF(P$6=TRUE,VLOOKUP($P137,$O$7:$AC$288,14,FALSE),IF(S$6=TRUE,VLOOKUP($P137,$R$7:$AC$288,11,FALSE),""))</f>
        <v>kept</v>
      </c>
      <c r="K137" s="37" t="str">
        <f>IF(P$6=TRUE,VLOOKUP($P137,$O$7:$AC$288,15,FALSE),IF(S$6=TRUE,VLOOKUP($P137,$R$7:$AC$288,12,FALSE),""))</f>
        <v>kept</v>
      </c>
      <c r="N137" s="16">
        <f ca="1">RAND()</f>
        <v>0.4061897397729253</v>
      </c>
      <c r="O137" s="16">
        <f t="shared" si="8"/>
        <v>81</v>
      </c>
      <c r="P137" s="60">
        <v>66</v>
      </c>
      <c r="Q137" s="54">
        <f ca="1">RAND()/AD137</f>
        <v>0.03347960189517618</v>
      </c>
      <c r="R137" s="23">
        <f>RANK(Q137,Q$7:Q$288)</f>
        <v>88</v>
      </c>
      <c r="S137" s="60">
        <v>43</v>
      </c>
      <c r="T137" s="23"/>
      <c r="V137" s="61"/>
      <c r="Y137" s="27"/>
      <c r="Z137" s="24" t="s">
        <v>422</v>
      </c>
      <c r="AA137" s="25" t="s">
        <v>423</v>
      </c>
      <c r="AB137" s="25" t="s">
        <v>424</v>
      </c>
      <c r="AC137" s="25" t="s">
        <v>424</v>
      </c>
      <c r="AD137" s="56">
        <v>1</v>
      </c>
    </row>
    <row r="138" spans="1:29" ht="13.5">
      <c r="A138" s="59">
        <f t="shared" si="6"/>
        <v>1</v>
      </c>
      <c r="B138" s="43" t="str">
        <f t="shared" si="7"/>
        <v>・・・の状態にしておく</v>
      </c>
      <c r="C138" s="44"/>
      <c r="D138" s="44"/>
      <c r="E138" s="44"/>
      <c r="F138" s="46"/>
      <c r="G138" s="57">
        <f>IF(P$6=TRUE,VLOOKUP($P137,$O$7:$AD$288,16,FALSE),IF(S$6=TRUE,VLOOKUP($P137,$R$7:$AD$288,13,FALSE),IF(V$6=TRUE,VLOOKUP($P137,$U$7:$AD$288,10,FALSE),VLOOKUP($P137,$X$7:$AD$288,7,FALSE))))</f>
        <v>1</v>
      </c>
      <c r="H138" s="45" t="str">
        <f>IF(P$6=TRUE,VLOOKUP($P137+141,$O$7:$AC$288,12,FALSE),IF(S$6=TRUE,VLOOKUP($P137+90,$R$7:$AC$288,9,FALSE),""))</f>
        <v>・・・の状態にしておく</v>
      </c>
      <c r="I138" s="38" t="str">
        <f>IF(P$3=TRUE,"",(IF(P$6=TRUE,VLOOKUP($P137+141,$O$7:$AC$288,13,FALSE),IF(S$6=TRUE,VLOOKUP($P137+90,$R$7:$AC$288,10,FALSE),""))))</f>
        <v>/kiːp/</v>
      </c>
      <c r="J138" s="38" t="str">
        <f>IF(P$3=TRUE,"",IF(P$6=TRUE,VLOOKUP($P137+141,$O$7:$AC$288,14,FALSE),IF(S$6=TRUE,VLOOKUP($P137+90,$R$7:$AC$288,11,FALSE),"")))</f>
        <v>/kept/</v>
      </c>
      <c r="K138" s="38" t="str">
        <f>IF(P$3=TRUE,"",IF(P$6=TRUE,VLOOKUP($P137+141,$O$7:$AC$288,15,FALSE),IF(S$6=TRUE,VLOOKUP($P137+90,$R$7:$AC$288,12,FALSE),"")))</f>
        <v>/kept/</v>
      </c>
      <c r="O138" s="16">
        <f>O137+141</f>
        <v>222</v>
      </c>
      <c r="P138" s="60"/>
      <c r="Q138" s="54"/>
      <c r="R138" s="23">
        <f>R137+90</f>
        <v>178</v>
      </c>
      <c r="S138" s="60"/>
      <c r="T138" s="23"/>
      <c r="V138" s="61"/>
      <c r="Y138" s="27"/>
      <c r="Z138" s="24" t="s">
        <v>425</v>
      </c>
      <c r="AA138" s="26" t="s">
        <v>426</v>
      </c>
      <c r="AB138" s="26" t="s">
        <v>427</v>
      </c>
      <c r="AC138" s="26" t="s">
        <v>427</v>
      </c>
    </row>
    <row r="139" spans="1:30" ht="15.75">
      <c r="A139" s="58">
        <f t="shared" si="6"/>
        <v>1</v>
      </c>
      <c r="B139" s="39" t="str">
        <f t="shared" si="7"/>
        <v>ある</v>
      </c>
      <c r="C139" s="40"/>
      <c r="D139" s="40"/>
      <c r="E139" s="40"/>
      <c r="F139" s="46"/>
      <c r="G139" s="52">
        <f>IF(P$6=TRUE,VLOOKUP($P139,$O$7:$AC$288,2,FALSE),IF(S$6=TRUE,VLOOKUP($P139,$R$7:$AC$288,2,FALSE),IF(V$6=TRUE,VLOOKUP($P139,$U$7:$AC$288,2,FALSE),VLOOKUP($P139,$X$7:$AC$288,2,FALSE))))</f>
        <v>1</v>
      </c>
      <c r="H139" s="42" t="str">
        <f>IF(P$6=TRUE,VLOOKUP($P139,$O$7:$AC$288,12,FALSE),IF(S$6=TRUE,VLOOKUP($P139,$R$7:$AC$288,9,FALSE),""))</f>
        <v>ある</v>
      </c>
      <c r="I139" s="37" t="str">
        <f>IF(P$6=TRUE,VLOOKUP($P139,$O$7:$AC$288,13,FALSE),IF(S$6=TRUE,VLOOKUP($P139,$R$7:$AC$288,10,FALSE),""))</f>
        <v>be (am/are/is)</v>
      </c>
      <c r="J139" s="37" t="str">
        <f>IF(P$6=TRUE,VLOOKUP($P139,$O$7:$AC$288,14,FALSE),IF(S$6=TRUE,VLOOKUP($P139,$R$7:$AC$288,11,FALSE),""))</f>
        <v>was/were</v>
      </c>
      <c r="K139" s="37" t="str">
        <f>IF(P$6=TRUE,VLOOKUP($P139,$O$7:$AC$288,15,FALSE),IF(S$6=TRUE,VLOOKUP($P139,$R$7:$AC$288,12,FALSE),""))</f>
        <v>been</v>
      </c>
      <c r="N139" s="16">
        <f ca="1">RAND()</f>
        <v>0.4007613098991105</v>
      </c>
      <c r="O139" s="16">
        <f t="shared" si="8"/>
        <v>83</v>
      </c>
      <c r="P139" s="60">
        <v>67</v>
      </c>
      <c r="Q139" s="54">
        <f ca="1">RAND()/AD139</f>
        <v>0.01449721252527264</v>
      </c>
      <c r="R139" s="23">
        <f>RANK(Q139,Q$7:Q$288)</f>
        <v>90</v>
      </c>
      <c r="S139" s="60">
        <v>44</v>
      </c>
      <c r="T139" s="23"/>
      <c r="V139" s="61"/>
      <c r="Y139" s="27"/>
      <c r="Z139" s="24"/>
      <c r="AA139" s="25" t="s">
        <v>428</v>
      </c>
      <c r="AB139" s="25" t="s">
        <v>429</v>
      </c>
      <c r="AC139" s="25" t="s">
        <v>429</v>
      </c>
      <c r="AD139" s="56">
        <v>1</v>
      </c>
    </row>
    <row r="140" spans="1:29" ht="13.5">
      <c r="A140" s="59">
        <f t="shared" si="6"/>
        <v>1</v>
      </c>
      <c r="B140" s="43" t="str">
        <f t="shared" si="7"/>
        <v>いる</v>
      </c>
      <c r="C140" s="44"/>
      <c r="D140" s="44"/>
      <c r="E140" s="44"/>
      <c r="F140" s="46"/>
      <c r="G140" s="57">
        <f>IF(P$6=TRUE,VLOOKUP($P139,$O$7:$AD$288,16,FALSE),IF(S$6=TRUE,VLOOKUP($P139,$R$7:$AD$288,13,FALSE),IF(V$6=TRUE,VLOOKUP($P139,$U$7:$AD$288,10,FALSE),VLOOKUP($P139,$X$7:$AD$288,7,FALSE))))</f>
        <v>1</v>
      </c>
      <c r="H140" s="45" t="str">
        <f>IF(P$6=TRUE,VLOOKUP($P139+141,$O$7:$AC$288,12,FALSE),IF(S$6=TRUE,VLOOKUP($P139+90,$R$7:$AC$288,9,FALSE),""))</f>
        <v>いる</v>
      </c>
      <c r="I140" s="38" t="str">
        <f>IF(P$3=TRUE,"",(IF(P$6=TRUE,VLOOKUP($P139+141,$O$7:$AC$288,13,FALSE),IF(S$6=TRUE,VLOOKUP($P139+90,$R$7:$AC$288,10,FALSE),""))))</f>
        <v>/biː/ /(ə)m/ /ər/ /ɪz/</v>
      </c>
      <c r="J140" s="38" t="str">
        <f>IF(P$3=TRUE,"",IF(P$6=TRUE,VLOOKUP($P139+141,$O$7:$AC$288,14,FALSE),IF(S$6=TRUE,VLOOKUP($P139+90,$R$7:$AC$288,11,FALSE),"")))</f>
        <v>/wəz/ /wər/ </v>
      </c>
      <c r="K140" s="38" t="str">
        <f>IF(P$3=TRUE,"",IF(P$6=TRUE,VLOOKUP($P139+141,$O$7:$AC$288,15,FALSE),IF(S$6=TRUE,VLOOKUP($P139+90,$R$7:$AC$288,12,FALSE),"")))</f>
        <v>/biːn/</v>
      </c>
      <c r="O140" s="16">
        <f>O139+141</f>
        <v>224</v>
      </c>
      <c r="P140" s="60"/>
      <c r="Q140" s="54"/>
      <c r="R140" s="23">
        <f>R139+90</f>
        <v>180</v>
      </c>
      <c r="S140" s="60"/>
      <c r="T140" s="23"/>
      <c r="V140" s="61"/>
      <c r="Y140" s="27"/>
      <c r="Z140" s="24" t="s">
        <v>430</v>
      </c>
      <c r="AA140" s="26" t="s">
        <v>431</v>
      </c>
      <c r="AB140" s="26" t="s">
        <v>432</v>
      </c>
      <c r="AC140" s="26" t="s">
        <v>432</v>
      </c>
    </row>
    <row r="141" spans="1:30" ht="15.75" customHeight="1">
      <c r="A141" s="58">
        <f t="shared" si="6"/>
        <v>11</v>
      </c>
      <c r="B141" s="39" t="str">
        <f t="shared" si="7"/>
        <v>破裂する</v>
      </c>
      <c r="C141" s="40"/>
      <c r="D141" s="40"/>
      <c r="E141" s="40"/>
      <c r="F141" s="46"/>
      <c r="G141" s="52">
        <f>IF(P$6=TRUE,VLOOKUP($P141,$O$7:$AC$288,2,FALSE),IF(S$6=TRUE,VLOOKUP($P141,$R$7:$AC$288,2,FALSE),IF(V$6=TRUE,VLOOKUP($P141,$U$7:$AC$288,2,FALSE),VLOOKUP($P141,$X$7:$AC$288,2,FALSE))))</f>
        <v>11</v>
      </c>
      <c r="H141" s="42" t="str">
        <f>IF(P$6=TRUE,VLOOKUP($P141,$O$7:$AC$288,12,FALSE),IF(S$6=TRUE,VLOOKUP($P141,$R$7:$AC$288,9,FALSE),""))</f>
        <v>破裂する</v>
      </c>
      <c r="I141" s="37" t="str">
        <f>IF(P$6=TRUE,VLOOKUP($P141,$O$7:$AC$288,13,FALSE),IF(S$6=TRUE,VLOOKUP($P141,$R$7:$AC$288,10,FALSE),""))</f>
        <v>burst</v>
      </c>
      <c r="J141" s="37" t="str">
        <f>IF(P$6=TRUE,VLOOKUP($P141,$O$7:$AC$288,14,FALSE),IF(S$6=TRUE,VLOOKUP($P141,$R$7:$AC$288,11,FALSE),""))</f>
        <v>burst</v>
      </c>
      <c r="K141" s="37" t="str">
        <f>IF(P$6=TRUE,VLOOKUP($P141,$O$7:$AC$288,15,FALSE),IF(S$6=TRUE,VLOOKUP($P141,$R$7:$AC$288,12,FALSE),""))</f>
        <v>burst</v>
      </c>
      <c r="N141" s="16">
        <f ca="1">RAND()</f>
        <v>0.0881515191644</v>
      </c>
      <c r="O141" s="16">
        <f t="shared" si="8"/>
        <v>131</v>
      </c>
      <c r="P141" s="60">
        <v>68</v>
      </c>
      <c r="Q141" s="54"/>
      <c r="R141" s="23"/>
      <c r="S141" s="23"/>
      <c r="T141" s="23"/>
      <c r="V141" s="61"/>
      <c r="Y141" s="27"/>
      <c r="Z141" s="24" t="s">
        <v>285</v>
      </c>
      <c r="AA141" s="25" t="s">
        <v>433</v>
      </c>
      <c r="AB141" s="25" t="s">
        <v>434</v>
      </c>
      <c r="AC141" s="25" t="s">
        <v>434</v>
      </c>
      <c r="AD141" s="56">
        <v>1</v>
      </c>
    </row>
    <row r="142" spans="1:29" ht="13.5" customHeight="1">
      <c r="A142" s="59">
        <f t="shared" si="6"/>
        <v>1</v>
      </c>
      <c r="B142" s="43" t="str">
        <f t="shared" si="7"/>
        <v>張り裂ける</v>
      </c>
      <c r="C142" s="44"/>
      <c r="D142" s="44"/>
      <c r="E142" s="44"/>
      <c r="F142" s="46"/>
      <c r="G142" s="57">
        <f>IF(P$6=TRUE,VLOOKUP($P141,$O$7:$AD$288,16,FALSE),IF(S$6=TRUE,VLOOKUP($P141,$R$7:$AD$288,13,FALSE),IF(V$6=TRUE,VLOOKUP($P141,$U$7:$AD$288,10,FALSE),VLOOKUP($P141,$X$7:$AD$288,7,FALSE))))</f>
        <v>1</v>
      </c>
      <c r="H142" s="45" t="str">
        <f>IF(P$6=TRUE,VLOOKUP($P141+141,$O$7:$AC$288,12,FALSE),IF(S$6=TRUE,VLOOKUP($P141+90,$R$7:$AC$288,9,FALSE),""))</f>
        <v>張り裂ける</v>
      </c>
      <c r="I142" s="38" t="str">
        <f>IF(P$3=TRUE,"",(IF(P$6=TRUE,VLOOKUP($P141+141,$O$7:$AC$288,13,FALSE),IF(S$6=TRUE,VLOOKUP($P141+90,$R$7:$AC$288,10,FALSE),""))))</f>
        <v>/bəːrst/</v>
      </c>
      <c r="J142" s="38" t="str">
        <f>IF(P$3=TRUE,"",IF(P$6=TRUE,VLOOKUP($P141+141,$O$7:$AC$288,14,FALSE),IF(S$6=TRUE,VLOOKUP($P141+90,$R$7:$AC$288,11,FALSE),"")))</f>
        <v>/bəːrst/</v>
      </c>
      <c r="K142" s="38" t="str">
        <f>IF(P$3=TRUE,"",IF(P$6=TRUE,VLOOKUP($P141+141,$O$7:$AC$288,15,FALSE),IF(S$6=TRUE,VLOOKUP($P141+90,$R$7:$AC$288,12,FALSE),"")))</f>
        <v>/bəːrst/</v>
      </c>
      <c r="O142" s="16">
        <f>O141+141</f>
        <v>272</v>
      </c>
      <c r="P142" s="60"/>
      <c r="Q142" s="54"/>
      <c r="R142" s="23"/>
      <c r="S142" s="23"/>
      <c r="T142" s="23"/>
      <c r="V142" s="61"/>
      <c r="Y142" s="27"/>
      <c r="Z142" s="24" t="s">
        <v>435</v>
      </c>
      <c r="AA142" s="26" t="s">
        <v>436</v>
      </c>
      <c r="AB142" s="26" t="s">
        <v>437</v>
      </c>
      <c r="AC142" s="26" t="s">
        <v>437</v>
      </c>
    </row>
    <row r="143" spans="1:30" ht="15.75">
      <c r="A143" s="58">
        <f t="shared" si="6"/>
        <v>16</v>
      </c>
      <c r="B143" s="39" t="str">
        <f t="shared" si="7"/>
        <v>切る</v>
      </c>
      <c r="C143" s="40"/>
      <c r="D143" s="40"/>
      <c r="E143" s="40"/>
      <c r="F143" s="46"/>
      <c r="G143" s="52">
        <f>IF(P$6=TRUE,VLOOKUP($P143,$O$7:$AC$288,2,FALSE),IF(S$6=TRUE,VLOOKUP($P143,$R$7:$AC$288,2,FALSE),IF(V$6=TRUE,VLOOKUP($P143,$U$7:$AC$288,2,FALSE),VLOOKUP($P143,$X$7:$AC$288,2,FALSE))))</f>
        <v>16</v>
      </c>
      <c r="H143" s="42" t="str">
        <f>IF(P$6=TRUE,VLOOKUP($P143,$O$7:$AC$288,12,FALSE),IF(S$6=TRUE,VLOOKUP($P143,$R$7:$AC$288,9,FALSE),""))</f>
        <v>切る</v>
      </c>
      <c r="I143" s="37" t="str">
        <f>IF(P$6=TRUE,VLOOKUP($P143,$O$7:$AC$288,13,FALSE),IF(S$6=TRUE,VLOOKUP($P143,$R$7:$AC$288,10,FALSE),""))</f>
        <v>cut</v>
      </c>
      <c r="J143" s="37" t="str">
        <f>IF(P$6=TRUE,VLOOKUP($P143,$O$7:$AC$288,14,FALSE),IF(S$6=TRUE,VLOOKUP($P143,$R$7:$AC$288,11,FALSE),""))</f>
        <v>cut</v>
      </c>
      <c r="K143" s="37" t="str">
        <f>IF(P$6=TRUE,VLOOKUP($P143,$O$7:$AC$288,15,FALSE),IF(S$6=TRUE,VLOOKUP($P143,$R$7:$AC$288,12,FALSE),""))</f>
        <v>cut</v>
      </c>
      <c r="N143" s="16">
        <f ca="1">RAND()</f>
        <v>0.9473967135724504</v>
      </c>
      <c r="O143" s="16">
        <f t="shared" si="8"/>
        <v>10</v>
      </c>
      <c r="P143" s="60">
        <v>69</v>
      </c>
      <c r="Q143" s="54">
        <f ca="1">RAND()/AD143</f>
        <v>2.558483524793913</v>
      </c>
      <c r="R143" s="23">
        <f>RANK(Q143,Q$7:Q$288)</f>
        <v>2</v>
      </c>
      <c r="S143" s="60">
        <v>45</v>
      </c>
      <c r="T143" s="23">
        <f ca="1">RAND()</f>
        <v>0.8452192163291161</v>
      </c>
      <c r="U143" s="23">
        <f>RANK(T143,T$7:T$288)</f>
        <v>12</v>
      </c>
      <c r="V143" s="61">
        <v>33</v>
      </c>
      <c r="W143" s="27">
        <f ca="1">RAND()</f>
        <v>0.373863185266627</v>
      </c>
      <c r="X143" s="27">
        <f>RANK(W143,W$7:W$288)</f>
        <v>31</v>
      </c>
      <c r="Y143" s="62">
        <v>28</v>
      </c>
      <c r="Z143" s="24" t="s">
        <v>438</v>
      </c>
      <c r="AA143" s="25" t="s">
        <v>439</v>
      </c>
      <c r="AB143" s="25" t="s">
        <v>440</v>
      </c>
      <c r="AC143" s="25" t="s">
        <v>440</v>
      </c>
      <c r="AD143" s="56">
        <v>0.23</v>
      </c>
    </row>
    <row r="144" spans="1:29" ht="13.5">
      <c r="A144" s="59">
        <f t="shared" si="6"/>
        <v>1</v>
      </c>
      <c r="B144" s="43" t="str">
        <f t="shared" si="7"/>
        <v>切断する</v>
      </c>
      <c r="C144" s="44"/>
      <c r="D144" s="44"/>
      <c r="E144" s="44"/>
      <c r="F144" s="46"/>
      <c r="G144" s="57">
        <f>IF(P$6=TRUE,VLOOKUP($P143,$O$7:$AD$288,16,FALSE),IF(S$6=TRUE,VLOOKUP($P143,$R$7:$AD$288,13,FALSE),IF(V$6=TRUE,VLOOKUP($P143,$U$7:$AD$288,10,FALSE),VLOOKUP($P143,$X$7:$AD$288,7,FALSE))))</f>
        <v>1</v>
      </c>
      <c r="H144" s="45" t="str">
        <f>IF(P$6=TRUE,VLOOKUP($P143+141,$O$7:$AC$288,12,FALSE),IF(S$6=TRUE,VLOOKUP($P143+90,$R$7:$AC$288,9,FALSE),""))</f>
        <v>切断する</v>
      </c>
      <c r="I144" s="38" t="str">
        <f>IF(P$3=TRUE,"",(IF(P$6=TRUE,VLOOKUP($P143+141,$O$7:$AC$288,13,FALSE),IF(S$6=TRUE,VLOOKUP($P143+90,$R$7:$AC$288,10,FALSE),""))))</f>
        <v>/kʌt/</v>
      </c>
      <c r="J144" s="38" t="str">
        <f>IF(P$3=TRUE,"",IF(P$6=TRUE,VLOOKUP($P143+141,$O$7:$AC$288,14,FALSE),IF(S$6=TRUE,VLOOKUP($P143+90,$R$7:$AC$288,11,FALSE),"")))</f>
        <v>/kʌt/</v>
      </c>
      <c r="K144" s="38" t="str">
        <f>IF(P$3=TRUE,"",IF(P$6=TRUE,VLOOKUP($P143+141,$O$7:$AC$288,15,FALSE),IF(S$6=TRUE,VLOOKUP($P143+90,$R$7:$AC$288,12,FALSE),"")))</f>
        <v>/kʌt/</v>
      </c>
      <c r="O144" s="16">
        <f>O143+141</f>
        <v>151</v>
      </c>
      <c r="P144" s="60"/>
      <c r="Q144" s="54"/>
      <c r="R144" s="23">
        <f>R143+90</f>
        <v>92</v>
      </c>
      <c r="S144" s="60"/>
      <c r="T144" s="23"/>
      <c r="U144" s="23">
        <f>U143+63</f>
        <v>75</v>
      </c>
      <c r="V144" s="61"/>
      <c r="X144" s="27">
        <f>X143+50</f>
        <v>81</v>
      </c>
      <c r="Y144" s="62"/>
      <c r="Z144" s="24" t="s">
        <v>441</v>
      </c>
      <c r="AA144" s="26" t="s">
        <v>442</v>
      </c>
      <c r="AB144" s="26" t="s">
        <v>443</v>
      </c>
      <c r="AC144" s="26" t="s">
        <v>443</v>
      </c>
    </row>
    <row r="145" spans="1:30" ht="15.75">
      <c r="A145" s="58">
        <f t="shared" si="6"/>
        <v>88</v>
      </c>
      <c r="B145" s="39" t="str">
        <f t="shared" si="7"/>
        <v>着る</v>
      </c>
      <c r="C145" s="40"/>
      <c r="D145" s="40"/>
      <c r="E145" s="40"/>
      <c r="F145" s="46"/>
      <c r="G145" s="52">
        <f>IF(P$6=TRUE,VLOOKUP($P145,$O$7:$AC$288,2,FALSE),IF(S$6=TRUE,VLOOKUP($P145,$R$7:$AC$288,2,FALSE),IF(V$6=TRUE,VLOOKUP($P145,$U$7:$AC$288,2,FALSE),VLOOKUP($P145,$X$7:$AC$288,2,FALSE))))</f>
        <v>88</v>
      </c>
      <c r="H145" s="42" t="str">
        <f>IF(P$6=TRUE,VLOOKUP($P145,$O$7:$AC$288,12,FALSE),IF(S$6=TRUE,VLOOKUP($P145,$R$7:$AC$288,9,FALSE),""))</f>
        <v>着る</v>
      </c>
      <c r="I145" s="37" t="str">
        <f>IF(P$6=TRUE,VLOOKUP($P145,$O$7:$AC$288,13,FALSE),IF(S$6=TRUE,VLOOKUP($P145,$R$7:$AC$288,10,FALSE),""))</f>
        <v>wear</v>
      </c>
      <c r="J145" s="37" t="str">
        <f>IF(P$6=TRUE,VLOOKUP($P145,$O$7:$AC$288,14,FALSE),IF(S$6=TRUE,VLOOKUP($P145,$R$7:$AC$288,11,FALSE),""))</f>
        <v>wore</v>
      </c>
      <c r="K145" s="37" t="str">
        <f>IF(P$6=TRUE,VLOOKUP($P145,$O$7:$AC$288,15,FALSE),IF(S$6=TRUE,VLOOKUP($P145,$R$7:$AC$288,12,FALSE),""))</f>
        <v>worn</v>
      </c>
      <c r="N145" s="16">
        <f ca="1">RAND()</f>
        <v>0.5944509950350474</v>
      </c>
      <c r="O145" s="16">
        <f t="shared" si="8"/>
        <v>56</v>
      </c>
      <c r="P145" s="60">
        <v>70</v>
      </c>
      <c r="Q145" s="54">
        <f ca="1">RAND()/AD145</f>
        <v>0.3906673102344085</v>
      </c>
      <c r="R145" s="23">
        <f>RANK(Q145,Q$7:Q$288)</f>
        <v>49</v>
      </c>
      <c r="S145" s="60">
        <v>46</v>
      </c>
      <c r="T145" s="23"/>
      <c r="V145" s="61"/>
      <c r="Y145" s="27"/>
      <c r="Z145" s="24"/>
      <c r="AA145" s="25" t="s">
        <v>444</v>
      </c>
      <c r="AB145" s="25" t="s">
        <v>445</v>
      </c>
      <c r="AC145" s="25" t="s">
        <v>445</v>
      </c>
      <c r="AD145" s="56">
        <v>1</v>
      </c>
    </row>
    <row r="146" spans="1:29" ht="13.5">
      <c r="A146" s="59">
        <f t="shared" si="6"/>
        <v>1</v>
      </c>
      <c r="B146" s="43" t="str">
        <f t="shared" si="7"/>
        <v>すり減らす</v>
      </c>
      <c r="C146" s="44"/>
      <c r="D146" s="44"/>
      <c r="E146" s="44"/>
      <c r="F146" s="46"/>
      <c r="G146" s="57">
        <f>IF(P$6=TRUE,VLOOKUP($P145,$O$7:$AD$288,16,FALSE),IF(S$6=TRUE,VLOOKUP($P145,$R$7:$AD$288,13,FALSE),IF(V$6=TRUE,VLOOKUP($P145,$U$7:$AD$288,10,FALSE),VLOOKUP($P145,$X$7:$AD$288,7,FALSE))))</f>
        <v>1</v>
      </c>
      <c r="H146" s="45" t="str">
        <f>IF(P$6=TRUE,VLOOKUP($P145+141,$O$7:$AC$288,12,FALSE),IF(S$6=TRUE,VLOOKUP($P145+90,$R$7:$AC$288,9,FALSE),""))</f>
        <v>すり減らす</v>
      </c>
      <c r="I146" s="38" t="str">
        <f>IF(P$3=TRUE,"",(IF(P$6=TRUE,VLOOKUP($P145+141,$O$7:$AC$288,13,FALSE),IF(S$6=TRUE,VLOOKUP($P145+90,$R$7:$AC$288,10,FALSE),""))))</f>
        <v>/weər/</v>
      </c>
      <c r="J146" s="38" t="str">
        <f>IF(P$3=TRUE,"",IF(P$6=TRUE,VLOOKUP($P145+141,$O$7:$AC$288,14,FALSE),IF(S$6=TRUE,VLOOKUP($P145+90,$R$7:$AC$288,11,FALSE),"")))</f>
        <v>/wɔːr/</v>
      </c>
      <c r="K146" s="38" t="str">
        <f>IF(P$3=TRUE,"",IF(P$6=TRUE,VLOOKUP($P145+141,$O$7:$AC$288,15,FALSE),IF(S$6=TRUE,VLOOKUP($P145+90,$R$7:$AC$288,12,FALSE),"")))</f>
        <v>/wɔːrn/</v>
      </c>
      <c r="O146" s="16">
        <f>O145+141</f>
        <v>197</v>
      </c>
      <c r="P146" s="60"/>
      <c r="Q146" s="54"/>
      <c r="R146" s="23">
        <f>R145+90</f>
        <v>139</v>
      </c>
      <c r="S146" s="60"/>
      <c r="T146" s="23"/>
      <c r="V146" s="61"/>
      <c r="Y146" s="27"/>
      <c r="Z146" s="24" t="s">
        <v>446</v>
      </c>
      <c r="AA146" s="26" t="s">
        <v>447</v>
      </c>
      <c r="AB146" s="26" t="s">
        <v>448</v>
      </c>
      <c r="AC146" s="26" t="s">
        <v>448</v>
      </c>
    </row>
    <row r="147" spans="1:30" ht="15.75">
      <c r="A147" s="58">
        <f t="shared" si="6"/>
        <v>37</v>
      </c>
      <c r="B147" s="39" t="str">
        <f t="shared" si="7"/>
        <v>打つ、打ち当てる</v>
      </c>
      <c r="C147" s="40"/>
      <c r="D147" s="40"/>
      <c r="E147" s="40"/>
      <c r="F147" s="46"/>
      <c r="G147" s="52">
        <f>IF(P$6=TRUE,VLOOKUP($P147,$O$7:$AC$288,2,FALSE),IF(S$6=TRUE,VLOOKUP($P147,$R$7:$AC$288,2,FALSE),IF(V$6=TRUE,VLOOKUP($P147,$U$7:$AC$288,2,FALSE),VLOOKUP($P147,$X$7:$AC$288,2,FALSE))))</f>
        <v>37</v>
      </c>
      <c r="H147" s="42" t="str">
        <f>IF(P$6=TRUE,VLOOKUP($P147,$O$7:$AC$288,12,FALSE),IF(S$6=TRUE,VLOOKUP($P147,$R$7:$AC$288,9,FALSE),""))</f>
        <v>打つ、打ち当てる</v>
      </c>
      <c r="I147" s="37" t="str">
        <f>IF(P$6=TRUE,VLOOKUP($P147,$O$7:$AC$288,13,FALSE),IF(S$6=TRUE,VLOOKUP($P147,$R$7:$AC$288,10,FALSE),""))</f>
        <v>hit</v>
      </c>
      <c r="J147" s="37" t="str">
        <f>IF(P$6=TRUE,VLOOKUP($P147,$O$7:$AC$288,14,FALSE),IF(S$6=TRUE,VLOOKUP($P147,$R$7:$AC$288,11,FALSE),""))</f>
        <v>hit</v>
      </c>
      <c r="K147" s="37" t="str">
        <f>IF(P$6=TRUE,VLOOKUP($P147,$O$7:$AC$288,15,FALSE),IF(S$6=TRUE,VLOOKUP($P147,$R$7:$AC$288,12,FALSE),""))</f>
        <v>hit</v>
      </c>
      <c r="N147" s="16">
        <f ca="1">RAND()</f>
        <v>0.31454923920043143</v>
      </c>
      <c r="O147" s="16">
        <f t="shared" si="8"/>
        <v>100</v>
      </c>
      <c r="P147" s="60">
        <v>71</v>
      </c>
      <c r="Q147" s="54">
        <f ca="1">RAND()/AD147</f>
        <v>0.9549808121257064</v>
      </c>
      <c r="R147" s="23">
        <f>RANK(Q147,Q$7:Q$288)</f>
        <v>12</v>
      </c>
      <c r="S147" s="60">
        <v>47</v>
      </c>
      <c r="T147" s="23"/>
      <c r="V147" s="61"/>
      <c r="Y147" s="27"/>
      <c r="Z147" s="24"/>
      <c r="AA147" s="25" t="s">
        <v>449</v>
      </c>
      <c r="AB147" s="25" t="s">
        <v>449</v>
      </c>
      <c r="AC147" s="25" t="s">
        <v>449</v>
      </c>
      <c r="AD147" s="56">
        <v>1</v>
      </c>
    </row>
    <row r="148" spans="1:29" ht="13.5">
      <c r="A148" s="59">
        <f t="shared" si="6"/>
        <v>1</v>
      </c>
      <c r="B148" s="43" t="str">
        <f t="shared" si="7"/>
        <v>当たる</v>
      </c>
      <c r="C148" s="44"/>
      <c r="D148" s="44"/>
      <c r="E148" s="44"/>
      <c r="F148" s="46"/>
      <c r="G148" s="57">
        <f>IF(P$6=TRUE,VLOOKUP($P147,$O$7:$AD$288,16,FALSE),IF(S$6=TRUE,VLOOKUP($P147,$R$7:$AD$288,13,FALSE),IF(V$6=TRUE,VLOOKUP($P147,$U$7:$AD$288,10,FALSE),VLOOKUP($P147,$X$7:$AD$288,7,FALSE))))</f>
        <v>1</v>
      </c>
      <c r="H148" s="45" t="str">
        <f>IF(P$6=TRUE,VLOOKUP($P147+141,$O$7:$AC$288,12,FALSE),IF(S$6=TRUE,VLOOKUP($P147+90,$R$7:$AC$288,9,FALSE),""))</f>
        <v>当たる</v>
      </c>
      <c r="I148" s="38" t="str">
        <f>IF(P$3=TRUE,"",(IF(P$6=TRUE,VLOOKUP($P147+141,$O$7:$AC$288,13,FALSE),IF(S$6=TRUE,VLOOKUP($P147+90,$R$7:$AC$288,10,FALSE),""))))</f>
        <v>/hɪt/</v>
      </c>
      <c r="J148" s="38" t="str">
        <f>IF(P$3=TRUE,"",IF(P$6=TRUE,VLOOKUP($P147+141,$O$7:$AC$288,14,FALSE),IF(S$6=TRUE,VLOOKUP($P147+90,$R$7:$AC$288,11,FALSE),"")))</f>
        <v>/hɪt/</v>
      </c>
      <c r="K148" s="38" t="str">
        <f>IF(P$3=TRUE,"",IF(P$6=TRUE,VLOOKUP($P147+141,$O$7:$AC$288,15,FALSE),IF(S$6=TRUE,VLOOKUP($P147+90,$R$7:$AC$288,12,FALSE),"")))</f>
        <v>/hɪt/</v>
      </c>
      <c r="O148" s="16">
        <f>O147+141</f>
        <v>241</v>
      </c>
      <c r="P148" s="60"/>
      <c r="Q148" s="54"/>
      <c r="R148" s="23">
        <f>R147+90</f>
        <v>102</v>
      </c>
      <c r="S148" s="60"/>
      <c r="T148" s="23"/>
      <c r="V148" s="61"/>
      <c r="Y148" s="27"/>
      <c r="Z148" s="24" t="s">
        <v>450</v>
      </c>
      <c r="AA148" s="26" t="s">
        <v>451</v>
      </c>
      <c r="AB148" s="26" t="s">
        <v>451</v>
      </c>
      <c r="AC148" s="26" t="s">
        <v>451</v>
      </c>
    </row>
    <row r="149" spans="1:30" ht="15.75">
      <c r="A149" s="58">
        <f t="shared" si="6"/>
        <v>72</v>
      </c>
      <c r="B149" s="39">
        <f t="shared" si="7"/>
        <v>0</v>
      </c>
      <c r="C149" s="40"/>
      <c r="D149" s="40"/>
      <c r="E149" s="40"/>
      <c r="F149" s="46"/>
      <c r="G149" s="52">
        <f>IF(P$6=TRUE,VLOOKUP($P149,$O$7:$AC$288,2,FALSE),IF(S$6=TRUE,VLOOKUP($P149,$R$7:$AC$288,2,FALSE),IF(V$6=TRUE,VLOOKUP($P149,$U$7:$AC$288,2,FALSE),VLOOKUP($P149,$X$7:$AC$288,2,FALSE))))</f>
        <v>72</v>
      </c>
      <c r="H149" s="42">
        <f>IF(P$6=TRUE,VLOOKUP($P149,$O$7:$AC$288,12,FALSE),IF(S$6=TRUE,VLOOKUP($P149,$R$7:$AC$288,9,FALSE),""))</f>
        <v>0</v>
      </c>
      <c r="I149" s="37" t="str">
        <f>IF(P$6=TRUE,VLOOKUP($P149,$O$7:$AC$288,13,FALSE),IF(S$6=TRUE,VLOOKUP($P149,$R$7:$AC$288,10,FALSE),""))</f>
        <v>sit</v>
      </c>
      <c r="J149" s="37" t="str">
        <f>IF(P$6=TRUE,VLOOKUP($P149,$O$7:$AC$288,14,FALSE),IF(S$6=TRUE,VLOOKUP($P149,$R$7:$AC$288,11,FALSE),""))</f>
        <v>sat</v>
      </c>
      <c r="K149" s="37" t="str">
        <f>IF(P$6=TRUE,VLOOKUP($P149,$O$7:$AC$288,15,FALSE),IF(S$6=TRUE,VLOOKUP($P149,$R$7:$AC$288,12,FALSE),""))</f>
        <v>sat</v>
      </c>
      <c r="N149" s="16">
        <f ca="1">RAND()</f>
        <v>0.3994051874370712</v>
      </c>
      <c r="O149" s="16">
        <f t="shared" si="8"/>
        <v>84</v>
      </c>
      <c r="P149" s="60">
        <v>72</v>
      </c>
      <c r="Q149" s="54">
        <f ca="1">RAND()/AD149</f>
        <v>0.07788288656257336</v>
      </c>
      <c r="R149" s="23">
        <f>RANK(Q149,Q$7:Q$288)</f>
        <v>85</v>
      </c>
      <c r="S149" s="60">
        <v>48</v>
      </c>
      <c r="T149" s="23"/>
      <c r="V149" s="61"/>
      <c r="Y149" s="27"/>
      <c r="Z149" s="24" t="s">
        <v>452</v>
      </c>
      <c r="AA149" s="25" t="s">
        <v>453</v>
      </c>
      <c r="AB149" s="25" t="s">
        <v>417</v>
      </c>
      <c r="AC149" s="25" t="s">
        <v>454</v>
      </c>
      <c r="AD149" s="56">
        <v>1</v>
      </c>
    </row>
    <row r="150" spans="1:29" ht="13.5">
      <c r="A150" s="59">
        <f t="shared" si="6"/>
        <v>0.873015873015873</v>
      </c>
      <c r="B150" s="43" t="str">
        <f t="shared" si="7"/>
        <v>すわる</v>
      </c>
      <c r="C150" s="44"/>
      <c r="D150" s="44"/>
      <c r="E150" s="44"/>
      <c r="F150" s="46"/>
      <c r="G150" s="57">
        <f>IF(P$6=TRUE,VLOOKUP($P149,$O$7:$AD$288,16,FALSE),IF(S$6=TRUE,VLOOKUP($P149,$R$7:$AD$288,13,FALSE),IF(V$6=TRUE,VLOOKUP($P149,$U$7:$AD$288,10,FALSE),VLOOKUP($P149,$X$7:$AD$288,7,FALSE))))</f>
        <v>0.873015873015873</v>
      </c>
      <c r="H150" s="45" t="str">
        <f>IF(P$6=TRUE,VLOOKUP($P149+141,$O$7:$AC$288,12,FALSE),IF(S$6=TRUE,VLOOKUP($P149+90,$R$7:$AC$288,9,FALSE),""))</f>
        <v>すわる</v>
      </c>
      <c r="I150" s="38" t="str">
        <f>IF(P$3=TRUE,"",(IF(P$6=TRUE,VLOOKUP($P149+141,$O$7:$AC$288,13,FALSE),IF(S$6=TRUE,VLOOKUP($P149+90,$R$7:$AC$288,10,FALSE),""))))</f>
        <v>/sɪt/</v>
      </c>
      <c r="J150" s="38" t="str">
        <f>IF(P$3=TRUE,"",IF(P$6=TRUE,VLOOKUP($P149+141,$O$7:$AC$288,14,FALSE),IF(S$6=TRUE,VLOOKUP($P149+90,$R$7:$AC$288,11,FALSE),"")))</f>
        <v>/sæt/</v>
      </c>
      <c r="K150" s="38" t="str">
        <f>IF(P$3=TRUE,"",IF(P$6=TRUE,VLOOKUP($P149+141,$O$7:$AC$288,15,FALSE),IF(S$6=TRUE,VLOOKUP($P149+90,$R$7:$AC$288,12,FALSE),"")))</f>
        <v>/sæt/</v>
      </c>
      <c r="O150" s="16">
        <f>O149+141</f>
        <v>225</v>
      </c>
      <c r="P150" s="60"/>
      <c r="Q150" s="54"/>
      <c r="R150" s="23">
        <f>R149+90</f>
        <v>175</v>
      </c>
      <c r="S150" s="60"/>
      <c r="T150" s="23"/>
      <c r="V150" s="61"/>
      <c r="Y150" s="27"/>
      <c r="Z150" s="24" t="s">
        <v>24</v>
      </c>
      <c r="AA150" s="26" t="s">
        <v>455</v>
      </c>
      <c r="AB150" s="26" t="s">
        <v>420</v>
      </c>
      <c r="AC150" s="26" t="s">
        <v>456</v>
      </c>
    </row>
    <row r="151" spans="1:30" ht="15.75" customHeight="1">
      <c r="A151" s="58">
        <f t="shared" si="6"/>
        <v>60</v>
      </c>
      <c r="B151" s="39" t="str">
        <f t="shared" si="7"/>
        <v>言う</v>
      </c>
      <c r="C151" s="40"/>
      <c r="D151" s="40"/>
      <c r="E151" s="40"/>
      <c r="F151" s="46"/>
      <c r="G151" s="52">
        <f>IF(P$6=TRUE,VLOOKUP($P151,$O$7:$AC$288,2,FALSE),IF(S$6=TRUE,VLOOKUP($P151,$R$7:$AC$288,2,FALSE),IF(V$6=TRUE,VLOOKUP($P151,$U$7:$AC$288,2,FALSE),VLOOKUP($P151,$X$7:$AC$288,2,FALSE))))</f>
        <v>60</v>
      </c>
      <c r="H151" s="42" t="str">
        <f>IF(P$6=TRUE,VLOOKUP($P151,$O$7:$AC$288,12,FALSE),IF(S$6=TRUE,VLOOKUP($P151,$R$7:$AC$288,9,FALSE),""))</f>
        <v>言う</v>
      </c>
      <c r="I151" s="37" t="str">
        <f>IF(P$6=TRUE,VLOOKUP($P151,$O$7:$AC$288,13,FALSE),IF(S$6=TRUE,VLOOKUP($P151,$R$7:$AC$288,10,FALSE),""))</f>
        <v>say</v>
      </c>
      <c r="J151" s="37" t="str">
        <f>IF(P$6=TRUE,VLOOKUP($P151,$O$7:$AC$288,14,FALSE),IF(S$6=TRUE,VLOOKUP($P151,$R$7:$AC$288,11,FALSE),""))</f>
        <v>said</v>
      </c>
      <c r="K151" s="37" t="str">
        <f>IF(P$6=TRUE,VLOOKUP($P151,$O$7:$AC$288,15,FALSE),IF(S$6=TRUE,VLOOKUP($P151,$R$7:$AC$288,12,FALSE),""))</f>
        <v>said</v>
      </c>
      <c r="N151" s="16">
        <f ca="1">RAND()</f>
        <v>0.769672819476328</v>
      </c>
      <c r="O151" s="16">
        <f t="shared" si="8"/>
        <v>40</v>
      </c>
      <c r="P151" s="60">
        <v>73</v>
      </c>
      <c r="Q151" s="54"/>
      <c r="R151" s="23"/>
      <c r="S151" s="23"/>
      <c r="T151" s="23"/>
      <c r="V151" s="61"/>
      <c r="Y151" s="27"/>
      <c r="Z151" s="24" t="s">
        <v>457</v>
      </c>
      <c r="AA151" s="25" t="s">
        <v>458</v>
      </c>
      <c r="AB151" s="25" t="s">
        <v>459</v>
      </c>
      <c r="AC151" s="25" t="s">
        <v>459</v>
      </c>
      <c r="AD151" s="56">
        <v>1</v>
      </c>
    </row>
    <row r="152" spans="1:29" ht="13.5" customHeight="1">
      <c r="A152" s="59">
        <f t="shared" si="6"/>
        <v>0.9</v>
      </c>
      <c r="B152" s="43" t="str">
        <f t="shared" si="7"/>
        <v>述べる</v>
      </c>
      <c r="C152" s="44"/>
      <c r="D152" s="44"/>
      <c r="E152" s="44"/>
      <c r="F152" s="46"/>
      <c r="G152" s="57">
        <f>IF(P$6=TRUE,VLOOKUP($P151,$O$7:$AD$288,16,FALSE),IF(S$6=TRUE,VLOOKUP($P151,$R$7:$AD$288,13,FALSE),IF(V$6=TRUE,VLOOKUP($P151,$U$7:$AD$288,10,FALSE),VLOOKUP($P151,$X$7:$AD$288,7,FALSE))))</f>
        <v>0.9</v>
      </c>
      <c r="H152" s="45" t="str">
        <f>IF(P$6=TRUE,VLOOKUP($P151+141,$O$7:$AC$288,12,FALSE),IF(S$6=TRUE,VLOOKUP($P151+90,$R$7:$AC$288,9,FALSE),""))</f>
        <v>述べる</v>
      </c>
      <c r="I152" s="38" t="str">
        <f>IF(P$3=TRUE,"",(IF(P$6=TRUE,VLOOKUP($P151+141,$O$7:$AC$288,13,FALSE),IF(S$6=TRUE,VLOOKUP($P151+90,$R$7:$AC$288,10,FALSE),""))))</f>
        <v>/seɪ/</v>
      </c>
      <c r="J152" s="38" t="str">
        <f>IF(P$3=TRUE,"",IF(P$6=TRUE,VLOOKUP($P151+141,$O$7:$AC$288,14,FALSE),IF(S$6=TRUE,VLOOKUP($P151+90,$R$7:$AC$288,11,FALSE),"")))</f>
        <v>/sed/</v>
      </c>
      <c r="K152" s="38" t="str">
        <f>IF(P$3=TRUE,"",IF(P$6=TRUE,VLOOKUP($P151+141,$O$7:$AC$288,15,FALSE),IF(S$6=TRUE,VLOOKUP($P151+90,$R$7:$AC$288,12,FALSE),"")))</f>
        <v>/sed/</v>
      </c>
      <c r="O152" s="16">
        <f>O151+141</f>
        <v>181</v>
      </c>
      <c r="P152" s="60"/>
      <c r="Q152" s="54"/>
      <c r="R152" s="23"/>
      <c r="S152" s="23"/>
      <c r="T152" s="23"/>
      <c r="V152" s="61"/>
      <c r="Y152" s="27"/>
      <c r="Z152" s="24" t="s">
        <v>460</v>
      </c>
      <c r="AA152" s="26" t="s">
        <v>461</v>
      </c>
      <c r="AB152" s="26" t="s">
        <v>462</v>
      </c>
      <c r="AC152" s="26" t="s">
        <v>462</v>
      </c>
    </row>
    <row r="153" spans="1:30" ht="15.75">
      <c r="A153" s="58">
        <f t="shared" si="6"/>
        <v>28</v>
      </c>
      <c r="B153" s="39" t="str">
        <f t="shared" si="7"/>
        <v>許す</v>
      </c>
      <c r="C153" s="40"/>
      <c r="D153" s="40"/>
      <c r="E153" s="40"/>
      <c r="F153" s="46"/>
      <c r="G153" s="52">
        <f>IF(P$6=TRUE,VLOOKUP($P153,$O$7:$AC$288,2,FALSE),IF(S$6=TRUE,VLOOKUP($P153,$R$7:$AC$288,2,FALSE),IF(V$6=TRUE,VLOOKUP($P153,$U$7:$AC$288,2,FALSE),VLOOKUP($P153,$X$7:$AC$288,2,FALSE))))</f>
        <v>28</v>
      </c>
      <c r="H153" s="42" t="str">
        <f>IF(P$6=TRUE,VLOOKUP($P153,$O$7:$AC$288,12,FALSE),IF(S$6=TRUE,VLOOKUP($P153,$R$7:$AC$288,9,FALSE),""))</f>
        <v>許す</v>
      </c>
      <c r="I153" s="37" t="str">
        <f>IF(P$6=TRUE,VLOOKUP($P153,$O$7:$AC$288,13,FALSE),IF(S$6=TRUE,VLOOKUP($P153,$R$7:$AC$288,10,FALSE),""))</f>
        <v>forgive</v>
      </c>
      <c r="J153" s="37" t="str">
        <f>IF(P$6=TRUE,VLOOKUP($P153,$O$7:$AC$288,14,FALSE),IF(S$6=TRUE,VLOOKUP($P153,$R$7:$AC$288,11,FALSE),""))</f>
        <v>forgave</v>
      </c>
      <c r="K153" s="37" t="str">
        <f>IF(P$6=TRUE,VLOOKUP($P153,$O$7:$AC$288,15,FALSE),IF(S$6=TRUE,VLOOKUP($P153,$R$7:$AC$288,12,FALSE),""))</f>
        <v>forgiven</v>
      </c>
      <c r="N153" s="16">
        <f ca="1">RAND()</f>
        <v>0.16808707701768677</v>
      </c>
      <c r="O153" s="16">
        <f t="shared" si="8"/>
        <v>120</v>
      </c>
      <c r="P153" s="60">
        <v>74</v>
      </c>
      <c r="Q153" s="54">
        <f ca="1">RAND()/AD153</f>
        <v>0.11141115846402383</v>
      </c>
      <c r="R153" s="23">
        <f>RANK(Q153,Q$7:Q$288)</f>
        <v>80</v>
      </c>
      <c r="S153" s="60">
        <v>49</v>
      </c>
      <c r="T153" s="23">
        <f aca="true" ca="1" t="shared" si="9" ref="T153:T159">RAND()</f>
        <v>0.1092505682494016</v>
      </c>
      <c r="U153" s="23">
        <f>RANK(T153,T$7:T$288)</f>
        <v>57</v>
      </c>
      <c r="V153" s="61">
        <v>34</v>
      </c>
      <c r="W153" s="27">
        <f ca="1">RAND()</f>
        <v>0.92166950354362</v>
      </c>
      <c r="X153" s="27">
        <f>RANK(W153,W$7:W$288)</f>
        <v>5</v>
      </c>
      <c r="Y153" s="62">
        <v>29</v>
      </c>
      <c r="Z153" s="24"/>
      <c r="AA153" s="25" t="s">
        <v>463</v>
      </c>
      <c r="AB153" s="25" t="s">
        <v>464</v>
      </c>
      <c r="AC153" s="25" t="s">
        <v>464</v>
      </c>
      <c r="AD153" s="56">
        <v>0.89</v>
      </c>
    </row>
    <row r="154" spans="1:29" ht="13.5">
      <c r="A154" s="59">
        <f t="shared" si="6"/>
        <v>1</v>
      </c>
      <c r="B154" s="43" t="str">
        <f t="shared" si="7"/>
        <v>勘弁する</v>
      </c>
      <c r="C154" s="44"/>
      <c r="D154" s="44"/>
      <c r="E154" s="44"/>
      <c r="F154" s="46"/>
      <c r="G154" s="57">
        <f>IF(P$6=TRUE,VLOOKUP($P153,$O$7:$AD$288,16,FALSE),IF(S$6=TRUE,VLOOKUP($P153,$R$7:$AD$288,13,FALSE),IF(V$6=TRUE,VLOOKUP($P153,$U$7:$AD$288,10,FALSE),VLOOKUP($P153,$X$7:$AD$288,7,FALSE))))</f>
        <v>1</v>
      </c>
      <c r="H154" s="45" t="str">
        <f>IF(P$6=TRUE,VLOOKUP($P153+141,$O$7:$AC$288,12,FALSE),IF(S$6=TRUE,VLOOKUP($P153+90,$R$7:$AC$288,9,FALSE),""))</f>
        <v>勘弁する</v>
      </c>
      <c r="I154" s="38" t="str">
        <f>IF(P$3=TRUE,"",(IF(P$6=TRUE,VLOOKUP($P153+141,$O$7:$AC$288,13,FALSE),IF(S$6=TRUE,VLOOKUP($P153+90,$R$7:$AC$288,10,FALSE),""))))</f>
        <v>/fərɡɪ́v/</v>
      </c>
      <c r="J154" s="38" t="str">
        <f>IF(P$3=TRUE,"",IF(P$6=TRUE,VLOOKUP($P153+141,$O$7:$AC$288,14,FALSE),IF(S$6=TRUE,VLOOKUP($P153+90,$R$7:$AC$288,11,FALSE),"")))</f>
        <v>/fərɡéɪv/</v>
      </c>
      <c r="K154" s="38" t="str">
        <f>IF(P$3=TRUE,"",IF(P$6=TRUE,VLOOKUP($P153+141,$O$7:$AC$288,15,FALSE),IF(S$6=TRUE,VLOOKUP($P153+90,$R$7:$AC$288,12,FALSE),"")))</f>
        <v>/fərɡɪ́v(ə)n/</v>
      </c>
      <c r="O154" s="16">
        <f>O153+141</f>
        <v>261</v>
      </c>
      <c r="P154" s="60"/>
      <c r="Q154" s="54"/>
      <c r="R154" s="23">
        <f>R153+90</f>
        <v>170</v>
      </c>
      <c r="S154" s="60"/>
      <c r="T154" s="23"/>
      <c r="U154" s="23">
        <f>U153+63</f>
        <v>120</v>
      </c>
      <c r="V154" s="61"/>
      <c r="X154" s="27">
        <f>X153+50</f>
        <v>55</v>
      </c>
      <c r="Y154" s="62"/>
      <c r="Z154" s="24" t="s">
        <v>465</v>
      </c>
      <c r="AA154" s="26" t="s">
        <v>466</v>
      </c>
      <c r="AB154" s="26" t="s">
        <v>467</v>
      </c>
      <c r="AC154" s="26" t="s">
        <v>467</v>
      </c>
    </row>
    <row r="155" spans="1:30" ht="15.75">
      <c r="A155" s="58">
        <f t="shared" si="6"/>
        <v>89</v>
      </c>
      <c r="B155" s="39" t="str">
        <f t="shared" si="7"/>
        <v>勝つ</v>
      </c>
      <c r="C155" s="40"/>
      <c r="D155" s="40"/>
      <c r="E155" s="40"/>
      <c r="F155" s="46"/>
      <c r="G155" s="52">
        <f>IF(P$6=TRUE,VLOOKUP($P155,$O$7:$AC$288,2,FALSE),IF(S$6=TRUE,VLOOKUP($P155,$R$7:$AC$288,2,FALSE),IF(V$6=TRUE,VLOOKUP($P155,$U$7:$AC$288,2,FALSE),VLOOKUP($P155,$X$7:$AC$288,2,FALSE))))</f>
        <v>89</v>
      </c>
      <c r="H155" s="42" t="str">
        <f>IF(P$6=TRUE,VLOOKUP($P155,$O$7:$AC$288,12,FALSE),IF(S$6=TRUE,VLOOKUP($P155,$R$7:$AC$288,9,FALSE),""))</f>
        <v>勝つ</v>
      </c>
      <c r="I155" s="37" t="str">
        <f>IF(P$6=TRUE,VLOOKUP($P155,$O$7:$AC$288,13,FALSE),IF(S$6=TRUE,VLOOKUP($P155,$R$7:$AC$288,10,FALSE),""))</f>
        <v>win</v>
      </c>
      <c r="J155" s="37" t="str">
        <f>IF(P$6=TRUE,VLOOKUP($P155,$O$7:$AC$288,14,FALSE),IF(S$6=TRUE,VLOOKUP($P155,$R$7:$AC$288,11,FALSE),""))</f>
        <v>won</v>
      </c>
      <c r="K155" s="37" t="str">
        <f>IF(P$6=TRUE,VLOOKUP($P155,$O$7:$AC$288,15,FALSE),IF(S$6=TRUE,VLOOKUP($P155,$R$7:$AC$288,12,FALSE),""))</f>
        <v>won</v>
      </c>
      <c r="N155" s="16">
        <f ca="1">RAND()</f>
        <v>0.9945103907017694</v>
      </c>
      <c r="O155" s="16">
        <f t="shared" si="8"/>
        <v>1</v>
      </c>
      <c r="P155" s="60">
        <v>75</v>
      </c>
      <c r="Q155" s="54">
        <f ca="1">RAND()/AD155</f>
        <v>0.03242638046030239</v>
      </c>
      <c r="R155" s="23">
        <f>RANK(Q155,Q$7:Q$288)</f>
        <v>89</v>
      </c>
      <c r="S155" s="60">
        <v>50</v>
      </c>
      <c r="T155" s="23">
        <f ca="1" t="shared" si="9"/>
        <v>0.1611577773731414</v>
      </c>
      <c r="U155" s="23">
        <f>RANK(T155,T$7:T$288)</f>
        <v>54</v>
      </c>
      <c r="V155" s="61">
        <v>35</v>
      </c>
      <c r="W155" s="27">
        <f ca="1">RAND()</f>
        <v>0.9275213018918569</v>
      </c>
      <c r="X155" s="27">
        <f>RANK(W155,W$7:W$288)</f>
        <v>4</v>
      </c>
      <c r="Y155" s="62">
        <v>30</v>
      </c>
      <c r="Z155" s="24" t="s">
        <v>468</v>
      </c>
      <c r="AA155" s="25" t="s">
        <v>469</v>
      </c>
      <c r="AB155" s="25" t="s">
        <v>470</v>
      </c>
      <c r="AC155" s="25" t="s">
        <v>470</v>
      </c>
      <c r="AD155" s="56">
        <v>0.67</v>
      </c>
    </row>
    <row r="156" spans="1:29" ht="13.5">
      <c r="A156" s="59">
        <f t="shared" si="6"/>
        <v>1</v>
      </c>
      <c r="B156" s="43" t="str">
        <f t="shared" si="7"/>
        <v>獲得する</v>
      </c>
      <c r="C156" s="44"/>
      <c r="D156" s="44"/>
      <c r="E156" s="44"/>
      <c r="F156" s="46"/>
      <c r="G156" s="57">
        <f>IF(P$6=TRUE,VLOOKUP($P155,$O$7:$AD$288,16,FALSE),IF(S$6=TRUE,VLOOKUP($P155,$R$7:$AD$288,13,FALSE),IF(V$6=TRUE,VLOOKUP($P155,$U$7:$AD$288,10,FALSE),VLOOKUP($P155,$X$7:$AD$288,7,FALSE))))</f>
        <v>1</v>
      </c>
      <c r="H156" s="45" t="str">
        <f>IF(P$6=TRUE,VLOOKUP($P155+141,$O$7:$AC$288,12,FALSE),IF(S$6=TRUE,VLOOKUP($P155+90,$R$7:$AC$288,9,FALSE),""))</f>
        <v>獲得する</v>
      </c>
      <c r="I156" s="38" t="str">
        <f>IF(P$3=TRUE,"",(IF(P$6=TRUE,VLOOKUP($P155+141,$O$7:$AC$288,13,FALSE),IF(S$6=TRUE,VLOOKUP($P155+90,$R$7:$AC$288,10,FALSE),""))))</f>
        <v>/wɪn/</v>
      </c>
      <c r="J156" s="38" t="str">
        <f>IF(P$3=TRUE,"",IF(P$6=TRUE,VLOOKUP($P155+141,$O$7:$AC$288,14,FALSE),IF(S$6=TRUE,VLOOKUP($P155+90,$R$7:$AC$288,11,FALSE),"")))</f>
        <v>/wʌn/</v>
      </c>
      <c r="K156" s="38" t="str">
        <f>IF(P$3=TRUE,"",IF(P$6=TRUE,VLOOKUP($P155+141,$O$7:$AC$288,15,FALSE),IF(S$6=TRUE,VLOOKUP($P155+90,$R$7:$AC$288,12,FALSE),"")))</f>
        <v>/wʌn/</v>
      </c>
      <c r="O156" s="16">
        <f>O155+141</f>
        <v>142</v>
      </c>
      <c r="P156" s="60"/>
      <c r="Q156" s="54"/>
      <c r="R156" s="23">
        <f>R155+90</f>
        <v>179</v>
      </c>
      <c r="S156" s="60"/>
      <c r="T156" s="23"/>
      <c r="U156" s="23">
        <f>U155+63</f>
        <v>117</v>
      </c>
      <c r="V156" s="61"/>
      <c r="X156" s="27">
        <f>X155+50</f>
        <v>54</v>
      </c>
      <c r="Y156" s="62"/>
      <c r="Z156" s="24" t="s">
        <v>471</v>
      </c>
      <c r="AA156" s="26" t="s">
        <v>472</v>
      </c>
      <c r="AB156" s="26" t="s">
        <v>473</v>
      </c>
      <c r="AC156" s="26" t="s">
        <v>473</v>
      </c>
    </row>
    <row r="157" spans="1:30" ht="15.75">
      <c r="A157" s="58">
        <f t="shared" si="6"/>
        <v>26</v>
      </c>
      <c r="B157" s="39" t="str">
        <f t="shared" si="7"/>
        <v>飛ぶ</v>
      </c>
      <c r="C157" s="40"/>
      <c r="D157" s="40"/>
      <c r="E157" s="40"/>
      <c r="F157" s="46"/>
      <c r="G157" s="52">
        <f>IF(P$6=TRUE,VLOOKUP($P157,$O$7:$AC$288,2,FALSE),IF(S$6=TRUE,VLOOKUP($P157,$R$7:$AC$288,2,FALSE),IF(V$6=TRUE,VLOOKUP($P157,$U$7:$AC$288,2,FALSE),VLOOKUP($P157,$X$7:$AC$288,2,FALSE))))</f>
        <v>26</v>
      </c>
      <c r="H157" s="42" t="str">
        <f>IF(P$6=TRUE,VLOOKUP($P157,$O$7:$AC$288,12,FALSE),IF(S$6=TRUE,VLOOKUP($P157,$R$7:$AC$288,9,FALSE),""))</f>
        <v>飛ぶ</v>
      </c>
      <c r="I157" s="37" t="str">
        <f>IF(P$6=TRUE,VLOOKUP($P157,$O$7:$AC$288,13,FALSE),IF(S$6=TRUE,VLOOKUP($P157,$R$7:$AC$288,10,FALSE),""))</f>
        <v>fly</v>
      </c>
      <c r="J157" s="37" t="str">
        <f>IF(P$6=TRUE,VLOOKUP($P157,$O$7:$AC$288,14,FALSE),IF(S$6=TRUE,VLOOKUP($P157,$R$7:$AC$288,11,FALSE),""))</f>
        <v>flew</v>
      </c>
      <c r="K157" s="37" t="str">
        <f>IF(P$6=TRUE,VLOOKUP($P157,$O$7:$AC$288,15,FALSE),IF(S$6=TRUE,VLOOKUP($P157,$R$7:$AC$288,12,FALSE),""))</f>
        <v>flown</v>
      </c>
      <c r="N157" s="16">
        <f ca="1">RAND()</f>
        <v>0.29787408207714705</v>
      </c>
      <c r="O157" s="16">
        <f t="shared" si="8"/>
        <v>102</v>
      </c>
      <c r="P157" s="60">
        <v>76</v>
      </c>
      <c r="Q157" s="54">
        <f ca="1">RAND()/AD157</f>
        <v>0.35031882091152494</v>
      </c>
      <c r="R157" s="23">
        <f>RANK(Q157,Q$7:Q$288)</f>
        <v>54</v>
      </c>
      <c r="S157" s="60">
        <v>51</v>
      </c>
      <c r="T157" s="23">
        <f ca="1" t="shared" si="9"/>
        <v>0.941858581621775</v>
      </c>
      <c r="U157" s="23">
        <f>RANK(T157,T$7:T$288)</f>
        <v>4</v>
      </c>
      <c r="V157" s="61">
        <v>36</v>
      </c>
      <c r="W157" s="27">
        <f ca="1">RAND()</f>
        <v>0.39803287992648073</v>
      </c>
      <c r="X157" s="27">
        <f>RANK(W157,W$7:W$288)</f>
        <v>30</v>
      </c>
      <c r="Y157" s="62">
        <v>31</v>
      </c>
      <c r="Z157" s="24" t="s">
        <v>474</v>
      </c>
      <c r="AA157" s="25" t="s">
        <v>475</v>
      </c>
      <c r="AB157" s="25" t="s">
        <v>476</v>
      </c>
      <c r="AC157" s="25" t="s">
        <v>476</v>
      </c>
      <c r="AD157" s="56">
        <v>0.92</v>
      </c>
    </row>
    <row r="158" spans="1:29" ht="13.5">
      <c r="A158" s="59">
        <f t="shared" si="6"/>
        <v>0.873015873015873</v>
      </c>
      <c r="B158" s="43" t="str">
        <f t="shared" si="7"/>
        <v>飛行する</v>
      </c>
      <c r="C158" s="44"/>
      <c r="D158" s="44"/>
      <c r="E158" s="44"/>
      <c r="F158" s="46"/>
      <c r="G158" s="57">
        <f>IF(P$6=TRUE,VLOOKUP($P157,$O$7:$AD$288,16,FALSE),IF(S$6=TRUE,VLOOKUP($P157,$R$7:$AD$288,13,FALSE),IF(V$6=TRUE,VLOOKUP($P157,$U$7:$AD$288,10,FALSE),VLOOKUP($P157,$X$7:$AD$288,7,FALSE))))</f>
        <v>0.873015873015873</v>
      </c>
      <c r="H158" s="45" t="str">
        <f>IF(P$6=TRUE,VLOOKUP($P157+141,$O$7:$AC$288,12,FALSE),IF(S$6=TRUE,VLOOKUP($P157+90,$R$7:$AC$288,9,FALSE),""))</f>
        <v>飛行する</v>
      </c>
      <c r="I158" s="38" t="str">
        <f>IF(P$3=TRUE,"",(IF(P$6=TRUE,VLOOKUP($P157+141,$O$7:$AC$288,13,FALSE),IF(S$6=TRUE,VLOOKUP($P157+90,$R$7:$AC$288,10,FALSE),""))))</f>
        <v>/flaɪ/</v>
      </c>
      <c r="J158" s="38" t="str">
        <f>IF(P$3=TRUE,"",IF(P$6=TRUE,VLOOKUP($P157+141,$O$7:$AC$288,14,FALSE),IF(S$6=TRUE,VLOOKUP($P157+90,$R$7:$AC$288,11,FALSE),"")))</f>
        <v>/fluː/</v>
      </c>
      <c r="K158" s="38" t="str">
        <f>IF(P$3=TRUE,"",IF(P$6=TRUE,VLOOKUP($P157+141,$O$7:$AC$288,15,FALSE),IF(S$6=TRUE,VLOOKUP($P157+90,$R$7:$AC$288,12,FALSE),"")))</f>
        <v>/floun/</v>
      </c>
      <c r="O158" s="16">
        <f>O157+141</f>
        <v>243</v>
      </c>
      <c r="P158" s="60"/>
      <c r="Q158" s="54"/>
      <c r="R158" s="23">
        <f>R157+90</f>
        <v>144</v>
      </c>
      <c r="S158" s="60"/>
      <c r="T158" s="23"/>
      <c r="U158" s="23">
        <f>U157+63</f>
        <v>67</v>
      </c>
      <c r="V158" s="61"/>
      <c r="X158" s="27">
        <f>X157+50</f>
        <v>80</v>
      </c>
      <c r="Y158" s="62"/>
      <c r="Z158" s="24" t="s">
        <v>477</v>
      </c>
      <c r="AA158" s="26" t="s">
        <v>478</v>
      </c>
      <c r="AB158" s="26" t="s">
        <v>479</v>
      </c>
      <c r="AC158" s="26" t="s">
        <v>479</v>
      </c>
    </row>
    <row r="159" spans="1:30" ht="15.75">
      <c r="A159" s="58">
        <f t="shared" si="6"/>
        <v>7</v>
      </c>
      <c r="B159" s="39" t="str">
        <f t="shared" si="7"/>
        <v>こわす</v>
      </c>
      <c r="C159" s="40"/>
      <c r="D159" s="40"/>
      <c r="E159" s="40"/>
      <c r="F159" s="46"/>
      <c r="G159" s="52">
        <f>IF(P$6=TRUE,VLOOKUP($P159,$O$7:$AC$288,2,FALSE),IF(S$6=TRUE,VLOOKUP($P159,$R$7:$AC$288,2,FALSE),IF(V$6=TRUE,VLOOKUP($P159,$U$7:$AC$288,2,FALSE),VLOOKUP($P159,$X$7:$AC$288,2,FALSE))))</f>
        <v>7</v>
      </c>
      <c r="H159" s="42" t="str">
        <f>IF(P$6=TRUE,VLOOKUP($P159,$O$7:$AC$288,12,FALSE),IF(S$6=TRUE,VLOOKUP($P159,$R$7:$AC$288,9,FALSE),""))</f>
        <v>こわす</v>
      </c>
      <c r="I159" s="37" t="str">
        <f>IF(P$6=TRUE,VLOOKUP($P159,$O$7:$AC$288,13,FALSE),IF(S$6=TRUE,VLOOKUP($P159,$R$7:$AC$288,10,FALSE),""))</f>
        <v>break</v>
      </c>
      <c r="J159" s="37" t="str">
        <f>IF(P$6=TRUE,VLOOKUP($P159,$O$7:$AC$288,14,FALSE),IF(S$6=TRUE,VLOOKUP($P159,$R$7:$AC$288,11,FALSE),""))</f>
        <v>broke</v>
      </c>
      <c r="K159" s="37" t="str">
        <f>IF(P$6=TRUE,VLOOKUP($P159,$O$7:$AC$288,15,FALSE),IF(S$6=TRUE,VLOOKUP($P159,$R$7:$AC$288,12,FALSE),""))</f>
        <v>broken</v>
      </c>
      <c r="N159" s="16">
        <f ca="1">RAND()</f>
        <v>0.6326870796611879</v>
      </c>
      <c r="O159" s="16">
        <f t="shared" si="8"/>
        <v>53</v>
      </c>
      <c r="P159" s="60">
        <v>77</v>
      </c>
      <c r="Q159" s="54">
        <f ca="1">RAND()/AD159</f>
        <v>0.6364618411230428</v>
      </c>
      <c r="R159" s="23">
        <f>RANK(Q159,Q$7:Q$288)</f>
        <v>33</v>
      </c>
      <c r="S159" s="60">
        <v>52</v>
      </c>
      <c r="T159" s="23">
        <f ca="1" t="shared" si="9"/>
        <v>0.20445710745274948</v>
      </c>
      <c r="U159" s="23">
        <f>RANK(T159,T$7:T$288)</f>
        <v>50</v>
      </c>
      <c r="V159" s="61">
        <v>37</v>
      </c>
      <c r="W159" s="27">
        <f ca="1">RAND()</f>
        <v>0.2922407579672648</v>
      </c>
      <c r="X159" s="27">
        <f>RANK(W159,W$7:W$288)</f>
        <v>35</v>
      </c>
      <c r="Y159" s="62">
        <v>32</v>
      </c>
      <c r="Z159" s="24"/>
      <c r="AA159" s="25" t="s">
        <v>480</v>
      </c>
      <c r="AB159" s="25" t="s">
        <v>481</v>
      </c>
      <c r="AC159" s="25" t="s">
        <v>481</v>
      </c>
      <c r="AD159" s="56">
        <v>0.91</v>
      </c>
    </row>
    <row r="160" spans="1:29" ht="13.5">
      <c r="A160" s="59">
        <f t="shared" si="6"/>
        <v>1</v>
      </c>
      <c r="B160" s="43" t="str">
        <f t="shared" si="7"/>
        <v>破る</v>
      </c>
      <c r="C160" s="44"/>
      <c r="D160" s="44"/>
      <c r="E160" s="44"/>
      <c r="F160" s="46"/>
      <c r="G160" s="57">
        <f>IF(P$6=TRUE,VLOOKUP($P159,$O$7:$AD$288,16,FALSE),IF(S$6=TRUE,VLOOKUP($P159,$R$7:$AD$288,13,FALSE),IF(V$6=TRUE,VLOOKUP($P159,$U$7:$AD$288,10,FALSE),VLOOKUP($P159,$X$7:$AD$288,7,FALSE))))</f>
        <v>1</v>
      </c>
      <c r="H160" s="45" t="str">
        <f>IF(P$6=TRUE,VLOOKUP($P159+141,$O$7:$AC$288,12,FALSE),IF(S$6=TRUE,VLOOKUP($P159+90,$R$7:$AC$288,9,FALSE),""))</f>
        <v>破る</v>
      </c>
      <c r="I160" s="38" t="str">
        <f>IF(P$3=TRUE,"",(IF(P$6=TRUE,VLOOKUP($P159+141,$O$7:$AC$288,13,FALSE),IF(S$6=TRUE,VLOOKUP($P159+90,$R$7:$AC$288,10,FALSE),""))))</f>
        <v>/breɪk/</v>
      </c>
      <c r="J160" s="38" t="str">
        <f>IF(P$3=TRUE,"",IF(P$6=TRUE,VLOOKUP($P159+141,$O$7:$AC$288,14,FALSE),IF(S$6=TRUE,VLOOKUP($P159+90,$R$7:$AC$288,11,FALSE),"")))</f>
        <v>/brouk/</v>
      </c>
      <c r="K160" s="38" t="str">
        <f>IF(P$3=TRUE,"",IF(P$6=TRUE,VLOOKUP($P159+141,$O$7:$AC$288,15,FALSE),IF(S$6=TRUE,VLOOKUP($P159+90,$R$7:$AC$288,12,FALSE),"")))</f>
        <v>/bróuk(ə)n/</v>
      </c>
      <c r="O160" s="16">
        <f>O159+141</f>
        <v>194</v>
      </c>
      <c r="P160" s="60"/>
      <c r="Q160" s="54"/>
      <c r="R160" s="23">
        <f>R159+90</f>
        <v>123</v>
      </c>
      <c r="S160" s="60"/>
      <c r="T160" s="23"/>
      <c r="U160" s="23">
        <f>U159+63</f>
        <v>113</v>
      </c>
      <c r="V160" s="61"/>
      <c r="X160" s="27">
        <f>X159+50</f>
        <v>85</v>
      </c>
      <c r="Y160" s="62"/>
      <c r="Z160" s="24" t="s">
        <v>482</v>
      </c>
      <c r="AA160" s="26" t="s">
        <v>483</v>
      </c>
      <c r="AB160" s="26" t="s">
        <v>484</v>
      </c>
      <c r="AC160" s="26" t="s">
        <v>484</v>
      </c>
    </row>
    <row r="161" spans="1:30" ht="15.75" customHeight="1">
      <c r="A161" s="58">
        <f t="shared" si="6"/>
        <v>19</v>
      </c>
      <c r="B161" s="39">
        <f t="shared" si="7"/>
        <v>0</v>
      </c>
      <c r="C161" s="40"/>
      <c r="D161" s="40"/>
      <c r="E161" s="40"/>
      <c r="F161" s="46"/>
      <c r="G161" s="52">
        <f>IF(P$6=TRUE,VLOOKUP($P161,$O$7:$AC$288,2,FALSE),IF(S$6=TRUE,VLOOKUP($P161,$R$7:$AC$288,2,FALSE),IF(V$6=TRUE,VLOOKUP($P161,$U$7:$AC$288,2,FALSE),VLOOKUP($P161,$X$7:$AC$288,2,FALSE))))</f>
        <v>19</v>
      </c>
      <c r="H161" s="42">
        <f>IF(P$6=TRUE,VLOOKUP($P161,$O$7:$AC$288,12,FALSE),IF(S$6=TRUE,VLOOKUP($P161,$R$7:$AC$288,9,FALSE),""))</f>
        <v>0</v>
      </c>
      <c r="I161" s="37" t="str">
        <f>IF(P$6=TRUE,VLOOKUP($P161,$O$7:$AC$288,13,FALSE),IF(S$6=TRUE,VLOOKUP($P161,$R$7:$AC$288,10,FALSE),""))</f>
        <v>drink</v>
      </c>
      <c r="J161" s="37" t="str">
        <f>IF(P$6=TRUE,VLOOKUP($P161,$O$7:$AC$288,14,FALSE),IF(S$6=TRUE,VLOOKUP($P161,$R$7:$AC$288,11,FALSE),""))</f>
        <v>drank</v>
      </c>
      <c r="K161" s="37" t="str">
        <f>IF(P$6=TRUE,VLOOKUP($P161,$O$7:$AC$288,15,FALSE),IF(S$6=TRUE,VLOOKUP($P161,$R$7:$AC$288,12,FALSE),""))</f>
        <v>drunk</v>
      </c>
      <c r="N161" s="16">
        <f ca="1">RAND()</f>
        <v>0.8311363525260491</v>
      </c>
      <c r="O161" s="16">
        <f t="shared" si="8"/>
        <v>26</v>
      </c>
      <c r="P161" s="60">
        <v>78</v>
      </c>
      <c r="Q161" s="54"/>
      <c r="R161" s="23"/>
      <c r="S161" s="23"/>
      <c r="T161" s="23"/>
      <c r="V161" s="61"/>
      <c r="Y161" s="27"/>
      <c r="Z161" s="24"/>
      <c r="AA161" s="25" t="s">
        <v>485</v>
      </c>
      <c r="AB161" s="25" t="s">
        <v>486</v>
      </c>
      <c r="AC161" s="25" t="s">
        <v>487</v>
      </c>
      <c r="AD161" s="56">
        <v>1</v>
      </c>
    </row>
    <row r="162" spans="1:29" ht="13.5" customHeight="1">
      <c r="A162" s="59">
        <f t="shared" si="6"/>
        <v>1</v>
      </c>
      <c r="B162" s="43" t="str">
        <f t="shared" si="7"/>
        <v>飲む</v>
      </c>
      <c r="C162" s="44"/>
      <c r="D162" s="44"/>
      <c r="E162" s="44"/>
      <c r="F162" s="46"/>
      <c r="G162" s="57">
        <f>IF(P$6=TRUE,VLOOKUP($P161,$O$7:$AD$288,16,FALSE),IF(S$6=TRUE,VLOOKUP($P161,$R$7:$AD$288,13,FALSE),IF(V$6=TRUE,VLOOKUP($P161,$U$7:$AD$288,10,FALSE),VLOOKUP($P161,$X$7:$AD$288,7,FALSE))))</f>
        <v>1</v>
      </c>
      <c r="H162" s="45" t="str">
        <f>IF(P$6=TRUE,VLOOKUP($P161+141,$O$7:$AC$288,12,FALSE),IF(S$6=TRUE,VLOOKUP($P161+90,$R$7:$AC$288,9,FALSE),""))</f>
        <v>飲む</v>
      </c>
      <c r="I162" s="38" t="str">
        <f>IF(P$3=TRUE,"",(IF(P$6=TRUE,VLOOKUP($P161+141,$O$7:$AC$288,13,FALSE),IF(S$6=TRUE,VLOOKUP($P161+90,$R$7:$AC$288,10,FALSE),""))))</f>
        <v>/drɪŋk/</v>
      </c>
      <c r="J162" s="38" t="str">
        <f>IF(P$3=TRUE,"",IF(P$6=TRUE,VLOOKUP($P161+141,$O$7:$AC$288,14,FALSE),IF(S$6=TRUE,VLOOKUP($P161+90,$R$7:$AC$288,11,FALSE),"")))</f>
        <v>/dræŋk/</v>
      </c>
      <c r="K162" s="38" t="str">
        <f>IF(P$3=TRUE,"",IF(P$6=TRUE,VLOOKUP($P161+141,$O$7:$AC$288,15,FALSE),IF(S$6=TRUE,VLOOKUP($P161+90,$R$7:$AC$288,12,FALSE),"")))</f>
        <v>/drʌŋk/</v>
      </c>
      <c r="O162" s="16">
        <f>O161+141</f>
        <v>167</v>
      </c>
      <c r="P162" s="60"/>
      <c r="Q162" s="54"/>
      <c r="R162" s="23"/>
      <c r="S162" s="23"/>
      <c r="T162" s="23"/>
      <c r="V162" s="61"/>
      <c r="Y162" s="27"/>
      <c r="Z162" s="24" t="s">
        <v>488</v>
      </c>
      <c r="AA162" s="26" t="s">
        <v>489</v>
      </c>
      <c r="AB162" s="26" t="s">
        <v>490</v>
      </c>
      <c r="AC162" s="26" t="s">
        <v>491</v>
      </c>
    </row>
    <row r="163" spans="1:30" ht="15.75" customHeight="1">
      <c r="A163" s="58">
        <f t="shared" si="6"/>
        <v>78</v>
      </c>
      <c r="B163" s="39">
        <f t="shared" si="7"/>
        <v>0</v>
      </c>
      <c r="C163" s="40"/>
      <c r="D163" s="40"/>
      <c r="E163" s="40"/>
      <c r="F163" s="46"/>
      <c r="G163" s="52">
        <f>IF(P$6=TRUE,VLOOKUP($P163,$O$7:$AC$288,2,FALSE),IF(S$6=TRUE,VLOOKUP($P163,$R$7:$AC$288,2,FALSE),IF(V$6=TRUE,VLOOKUP($P163,$U$7:$AC$288,2,FALSE),VLOOKUP($P163,$X$7:$AC$288,2,FALSE))))</f>
        <v>78</v>
      </c>
      <c r="H163" s="42">
        <f>IF(P$6=TRUE,VLOOKUP($P163,$O$7:$AC$288,12,FALSE),IF(S$6=TRUE,VLOOKUP($P163,$R$7:$AC$288,9,FALSE),""))</f>
        <v>0</v>
      </c>
      <c r="I163" s="37" t="str">
        <f>IF(P$6=TRUE,VLOOKUP($P163,$O$7:$AC$288,13,FALSE),IF(S$6=TRUE,VLOOKUP($P163,$R$7:$AC$288,10,FALSE),""))</f>
        <v>steal</v>
      </c>
      <c r="J163" s="37" t="str">
        <f>IF(P$6=TRUE,VLOOKUP($P163,$O$7:$AC$288,14,FALSE),IF(S$6=TRUE,VLOOKUP($P163,$R$7:$AC$288,11,FALSE),""))</f>
        <v>stole</v>
      </c>
      <c r="K163" s="37" t="str">
        <f>IF(P$6=TRUE,VLOOKUP($P163,$O$7:$AC$288,15,FALSE),IF(S$6=TRUE,VLOOKUP($P163,$R$7:$AC$288,12,FALSE),""))</f>
        <v>stolen</v>
      </c>
      <c r="N163" s="16">
        <f ca="1">RAND()</f>
        <v>0.8014451583283666</v>
      </c>
      <c r="O163" s="16">
        <f t="shared" si="8"/>
        <v>33</v>
      </c>
      <c r="P163" s="60">
        <v>79</v>
      </c>
      <c r="Q163" s="54"/>
      <c r="R163" s="23"/>
      <c r="S163" s="23"/>
      <c r="T163" s="23"/>
      <c r="V163" s="61"/>
      <c r="Y163" s="27"/>
      <c r="Z163" s="24" t="s">
        <v>492</v>
      </c>
      <c r="AA163" s="25" t="s">
        <v>493</v>
      </c>
      <c r="AB163" s="25" t="s">
        <v>494</v>
      </c>
      <c r="AC163" s="25" t="s">
        <v>493</v>
      </c>
      <c r="AD163" s="56">
        <v>1</v>
      </c>
    </row>
    <row r="164" spans="1:29" ht="13.5" customHeight="1">
      <c r="A164" s="59">
        <f t="shared" si="6"/>
        <v>1</v>
      </c>
      <c r="B164" s="43" t="str">
        <f t="shared" si="7"/>
        <v>盗む</v>
      </c>
      <c r="C164" s="44"/>
      <c r="D164" s="44"/>
      <c r="E164" s="44"/>
      <c r="F164" s="46"/>
      <c r="G164" s="57">
        <f>IF(P$6=TRUE,VLOOKUP($P163,$O$7:$AD$288,16,FALSE),IF(S$6=TRUE,VLOOKUP($P163,$R$7:$AD$288,13,FALSE),IF(V$6=TRUE,VLOOKUP($P163,$U$7:$AD$288,10,FALSE),VLOOKUP($P163,$X$7:$AD$288,7,FALSE))))</f>
        <v>1</v>
      </c>
      <c r="H164" s="45" t="str">
        <f>IF(P$6=TRUE,VLOOKUP($P163+141,$O$7:$AC$288,12,FALSE),IF(S$6=TRUE,VLOOKUP($P163+90,$R$7:$AC$288,9,FALSE),""))</f>
        <v>盗む</v>
      </c>
      <c r="I164" s="38" t="str">
        <f>IF(P$3=TRUE,"",(IF(P$6=TRUE,VLOOKUP($P163+141,$O$7:$AC$288,13,FALSE),IF(S$6=TRUE,VLOOKUP($P163+90,$R$7:$AC$288,10,FALSE),""))))</f>
        <v>/stiːl/</v>
      </c>
      <c r="J164" s="38" t="str">
        <f>IF(P$3=TRUE,"",IF(P$6=TRUE,VLOOKUP($P163+141,$O$7:$AC$288,14,FALSE),IF(S$6=TRUE,VLOOKUP($P163+90,$R$7:$AC$288,11,FALSE),"")))</f>
        <v>/stoul/</v>
      </c>
      <c r="K164" s="38" t="str">
        <f>IF(P$3=TRUE,"",IF(P$6=TRUE,VLOOKUP($P163+141,$O$7:$AC$288,15,FALSE),IF(S$6=TRUE,VLOOKUP($P163+90,$R$7:$AC$288,12,FALSE),"")))</f>
        <v>/stóul(ə)n/</v>
      </c>
      <c r="O164" s="16">
        <f>O163+141</f>
        <v>174</v>
      </c>
      <c r="P164" s="60"/>
      <c r="Q164" s="54"/>
      <c r="R164" s="23"/>
      <c r="S164" s="23"/>
      <c r="T164" s="23"/>
      <c r="V164" s="61"/>
      <c r="Y164" s="27"/>
      <c r="Z164" s="24" t="s">
        <v>495</v>
      </c>
      <c r="AA164" s="26" t="s">
        <v>496</v>
      </c>
      <c r="AB164" s="26" t="s">
        <v>497</v>
      </c>
      <c r="AC164" s="26" t="s">
        <v>496</v>
      </c>
    </row>
    <row r="165" spans="1:30" ht="15.75">
      <c r="A165" s="58">
        <f t="shared" si="6"/>
        <v>49</v>
      </c>
      <c r="B165" s="39">
        <f t="shared" si="7"/>
        <v>0</v>
      </c>
      <c r="C165" s="40"/>
      <c r="D165" s="40"/>
      <c r="E165" s="40"/>
      <c r="F165" s="46"/>
      <c r="G165" s="52">
        <f>IF(P$6=TRUE,VLOOKUP($P165,$O$7:$AC$288,2,FALSE),IF(S$6=TRUE,VLOOKUP($P165,$R$7:$AC$288,2,FALSE),IF(V$6=TRUE,VLOOKUP($P165,$U$7:$AC$288,2,FALSE),VLOOKUP($P165,$X$7:$AC$288,2,FALSE))))</f>
        <v>49</v>
      </c>
      <c r="H165" s="42">
        <f>IF(P$6=TRUE,VLOOKUP($P165,$O$7:$AC$288,12,FALSE),IF(S$6=TRUE,VLOOKUP($P165,$R$7:$AC$288,9,FALSE),""))</f>
        <v>0</v>
      </c>
      <c r="I165" s="37" t="str">
        <f>IF(P$6=TRUE,VLOOKUP($P165,$O$7:$AC$288,13,FALSE),IF(S$6=TRUE,VLOOKUP($P165,$R$7:$AC$288,10,FALSE),""))</f>
        <v>lose</v>
      </c>
      <c r="J165" s="37" t="str">
        <f>IF(P$6=TRUE,VLOOKUP($P165,$O$7:$AC$288,14,FALSE),IF(S$6=TRUE,VLOOKUP($P165,$R$7:$AC$288,11,FALSE),""))</f>
        <v>lost</v>
      </c>
      <c r="K165" s="37" t="str">
        <f>IF(P$6=TRUE,VLOOKUP($P165,$O$7:$AC$288,15,FALSE),IF(S$6=TRUE,VLOOKUP($P165,$R$7:$AC$288,12,FALSE),""))</f>
        <v>lost</v>
      </c>
      <c r="N165" s="16">
        <f ca="1">RAND()</f>
        <v>0.20422694288840315</v>
      </c>
      <c r="O165" s="16">
        <f t="shared" si="8"/>
        <v>115</v>
      </c>
      <c r="P165" s="60">
        <v>80</v>
      </c>
      <c r="Q165" s="54">
        <f ca="1">RAND()/AD165</f>
        <v>0.3408119191579164</v>
      </c>
      <c r="R165" s="23">
        <f>RANK(Q165,Q$7:Q$288)</f>
        <v>56</v>
      </c>
      <c r="S165" s="60">
        <v>53</v>
      </c>
      <c r="T165" s="23">
        <f aca="true" ca="1" t="shared" si="10" ref="T165:T171">RAND()</f>
        <v>0.18457929345260227</v>
      </c>
      <c r="U165" s="23">
        <f>RANK(T165,T$7:T$288)</f>
        <v>51</v>
      </c>
      <c r="V165" s="61">
        <v>38</v>
      </c>
      <c r="Y165" s="27"/>
      <c r="Z165" s="24" t="s">
        <v>498</v>
      </c>
      <c r="AA165" s="25" t="s">
        <v>499</v>
      </c>
      <c r="AB165" s="25" t="s">
        <v>500</v>
      </c>
      <c r="AC165" s="25" t="s">
        <v>500</v>
      </c>
      <c r="AD165" s="56">
        <v>1</v>
      </c>
    </row>
    <row r="166" spans="1:29" ht="13.5">
      <c r="A166" s="59">
        <f t="shared" si="6"/>
        <v>0.89</v>
      </c>
      <c r="B166" s="43" t="str">
        <f t="shared" si="7"/>
        <v>失う</v>
      </c>
      <c r="C166" s="44"/>
      <c r="D166" s="44"/>
      <c r="E166" s="44"/>
      <c r="F166" s="46"/>
      <c r="G166" s="57">
        <f>IF(P$6=TRUE,VLOOKUP($P165,$O$7:$AD$288,16,FALSE),IF(S$6=TRUE,VLOOKUP($P165,$R$7:$AD$288,13,FALSE),IF(V$6=TRUE,VLOOKUP($P165,$U$7:$AD$288,10,FALSE),VLOOKUP($P165,$X$7:$AD$288,7,FALSE))))</f>
        <v>0.89</v>
      </c>
      <c r="H166" s="45" t="str">
        <f>IF(P$6=TRUE,VLOOKUP($P165+141,$O$7:$AC$288,12,FALSE),IF(S$6=TRUE,VLOOKUP($P165+90,$R$7:$AC$288,9,FALSE),""))</f>
        <v>失う</v>
      </c>
      <c r="I166" s="38" t="str">
        <f>IF(P$3=TRUE,"",(IF(P$6=TRUE,VLOOKUP($P165+141,$O$7:$AC$288,13,FALSE),IF(S$6=TRUE,VLOOKUP($P165+90,$R$7:$AC$288,10,FALSE),""))))</f>
        <v>/luːz/</v>
      </c>
      <c r="J166" s="38" t="str">
        <f>IF(P$3=TRUE,"",IF(P$6=TRUE,VLOOKUP($P165+141,$O$7:$AC$288,14,FALSE),IF(S$6=TRUE,VLOOKUP($P165+90,$R$7:$AC$288,11,FALSE),"")))</f>
        <v>/lɔːst, lɑst|lɔst/</v>
      </c>
      <c r="K166" s="38" t="str">
        <f>IF(P$3=TRUE,"",IF(P$6=TRUE,VLOOKUP($P165+141,$O$7:$AC$288,15,FALSE),IF(S$6=TRUE,VLOOKUP($P165+90,$R$7:$AC$288,12,FALSE),"")))</f>
        <v>/lɔːst, lɑst|lɔst/</v>
      </c>
      <c r="O166" s="16">
        <f>O165+141</f>
        <v>256</v>
      </c>
      <c r="P166" s="60"/>
      <c r="Q166" s="54"/>
      <c r="R166" s="23">
        <f>R165+90</f>
        <v>146</v>
      </c>
      <c r="S166" s="60"/>
      <c r="T166" s="23"/>
      <c r="U166" s="23">
        <f>U165+63</f>
        <v>114</v>
      </c>
      <c r="V166" s="61"/>
      <c r="Y166" s="27"/>
      <c r="Z166" s="24" t="s">
        <v>501</v>
      </c>
      <c r="AA166" s="26" t="s">
        <v>502</v>
      </c>
      <c r="AB166" s="26" t="s">
        <v>503</v>
      </c>
      <c r="AC166" s="26" t="s">
        <v>503</v>
      </c>
    </row>
    <row r="167" spans="1:30" ht="15.75">
      <c r="A167" s="58">
        <f t="shared" si="6"/>
        <v>85</v>
      </c>
      <c r="B167" s="39">
        <f t="shared" si="7"/>
        <v>0</v>
      </c>
      <c r="C167" s="40"/>
      <c r="D167" s="40"/>
      <c r="E167" s="40"/>
      <c r="F167" s="46"/>
      <c r="G167" s="52">
        <f>IF(P$6=TRUE,VLOOKUP($P167,$O$7:$AC$288,2,FALSE),IF(S$6=TRUE,VLOOKUP($P167,$R$7:$AC$288,2,FALSE),IF(V$6=TRUE,VLOOKUP($P167,$U$7:$AC$288,2,FALSE),VLOOKUP($P167,$X$7:$AC$288,2,FALSE))))</f>
        <v>85</v>
      </c>
      <c r="H167" s="42">
        <f>IF(P$6=TRUE,VLOOKUP($P167,$O$7:$AC$288,12,FALSE),IF(S$6=TRUE,VLOOKUP($P167,$R$7:$AC$288,9,FALSE),""))</f>
        <v>0</v>
      </c>
      <c r="I167" s="37" t="str">
        <f>IF(P$6=TRUE,VLOOKUP($P167,$O$7:$AC$288,13,FALSE),IF(S$6=TRUE,VLOOKUP($P167,$R$7:$AC$288,10,FALSE),""))</f>
        <v>throw</v>
      </c>
      <c r="J167" s="37" t="str">
        <f>IF(P$6=TRUE,VLOOKUP($P167,$O$7:$AC$288,14,FALSE),IF(S$6=TRUE,VLOOKUP($P167,$R$7:$AC$288,11,FALSE),""))</f>
        <v>threw</v>
      </c>
      <c r="K167" s="37" t="str">
        <f>IF(P$6=TRUE,VLOOKUP($P167,$O$7:$AC$288,15,FALSE),IF(S$6=TRUE,VLOOKUP($P167,$R$7:$AC$288,12,FALSE),""))</f>
        <v>thrown</v>
      </c>
      <c r="N167" s="16">
        <f ca="1">RAND()</f>
        <v>0.9241331070073484</v>
      </c>
      <c r="O167" s="16">
        <f t="shared" si="8"/>
        <v>13</v>
      </c>
      <c r="P167" s="60">
        <v>81</v>
      </c>
      <c r="Q167" s="54">
        <f ca="1">RAND()/AD167</f>
        <v>0.7226334442159323</v>
      </c>
      <c r="R167" s="23">
        <f>RANK(Q167,Q$7:Q$288)</f>
        <v>28</v>
      </c>
      <c r="S167" s="60">
        <v>54</v>
      </c>
      <c r="T167" s="23">
        <f ca="1" t="shared" si="10"/>
        <v>0.9645679980068604</v>
      </c>
      <c r="U167" s="23">
        <f>RANK(T167,T$7:T$288)</f>
        <v>2</v>
      </c>
      <c r="V167" s="61">
        <v>39</v>
      </c>
      <c r="W167" s="27">
        <f ca="1">RAND()</f>
        <v>0.3078109965074627</v>
      </c>
      <c r="X167" s="27">
        <f>RANK(W167,W$7:W$288)</f>
        <v>34</v>
      </c>
      <c r="Y167" s="62">
        <v>33</v>
      </c>
      <c r="Z167" s="24"/>
      <c r="AA167" s="25" t="s">
        <v>504</v>
      </c>
      <c r="AB167" s="25" t="s">
        <v>504</v>
      </c>
      <c r="AC167" s="25" t="s">
        <v>504</v>
      </c>
      <c r="AD167" s="56">
        <v>0.45</v>
      </c>
    </row>
    <row r="168" spans="1:29" ht="13.5">
      <c r="A168" s="59">
        <f t="shared" si="6"/>
        <v>1</v>
      </c>
      <c r="B168" s="43" t="str">
        <f t="shared" si="7"/>
        <v>投げる</v>
      </c>
      <c r="C168" s="44"/>
      <c r="D168" s="44"/>
      <c r="E168" s="44"/>
      <c r="F168" s="46"/>
      <c r="G168" s="57">
        <f>IF(P$6=TRUE,VLOOKUP($P167,$O$7:$AD$288,16,FALSE),IF(S$6=TRUE,VLOOKUP($P167,$R$7:$AD$288,13,FALSE),IF(V$6=TRUE,VLOOKUP($P167,$U$7:$AD$288,10,FALSE),VLOOKUP($P167,$X$7:$AD$288,7,FALSE))))</f>
        <v>1</v>
      </c>
      <c r="H168" s="45" t="str">
        <f>IF(P$6=TRUE,VLOOKUP($P167+141,$O$7:$AC$288,12,FALSE),IF(S$6=TRUE,VLOOKUP($P167+90,$R$7:$AC$288,9,FALSE),""))</f>
        <v>投げる</v>
      </c>
      <c r="I168" s="38" t="str">
        <f>IF(P$3=TRUE,"",(IF(P$6=TRUE,VLOOKUP($P167+141,$O$7:$AC$288,13,FALSE),IF(S$6=TRUE,VLOOKUP($P167+90,$R$7:$AC$288,10,FALSE),""))))</f>
        <v>/Θrou/</v>
      </c>
      <c r="J168" s="38" t="str">
        <f>IF(P$3=TRUE,"",IF(P$6=TRUE,VLOOKUP($P167+141,$O$7:$AC$288,14,FALSE),IF(S$6=TRUE,VLOOKUP($P167+90,$R$7:$AC$288,11,FALSE),"")))</f>
        <v>/Θruː/</v>
      </c>
      <c r="K168" s="38" t="str">
        <f>IF(P$3=TRUE,"",IF(P$6=TRUE,VLOOKUP($P167+141,$O$7:$AC$288,15,FALSE),IF(S$6=TRUE,VLOOKUP($P167+90,$R$7:$AC$288,12,FALSE),"")))</f>
        <v>/Θroun/</v>
      </c>
      <c r="O168" s="16">
        <f>O167+141</f>
        <v>154</v>
      </c>
      <c r="P168" s="60"/>
      <c r="Q168" s="54"/>
      <c r="R168" s="23">
        <f>R167+90</f>
        <v>118</v>
      </c>
      <c r="S168" s="60"/>
      <c r="T168" s="23"/>
      <c r="U168" s="23">
        <f>U167+63</f>
        <v>65</v>
      </c>
      <c r="V168" s="61"/>
      <c r="X168" s="27">
        <f>X167+50</f>
        <v>84</v>
      </c>
      <c r="Y168" s="62"/>
      <c r="Z168" s="24" t="s">
        <v>419</v>
      </c>
      <c r="AA168" s="26" t="s">
        <v>505</v>
      </c>
      <c r="AB168" s="26" t="s">
        <v>505</v>
      </c>
      <c r="AC168" s="26" t="s">
        <v>505</v>
      </c>
    </row>
    <row r="169" spans="1:30" ht="15.75">
      <c r="A169" s="58">
        <f t="shared" si="6"/>
        <v>27</v>
      </c>
      <c r="B169" s="39">
        <f t="shared" si="7"/>
        <v>0</v>
      </c>
      <c r="C169" s="40"/>
      <c r="D169" s="40"/>
      <c r="E169" s="40"/>
      <c r="F169" s="46"/>
      <c r="G169" s="52">
        <f>IF(P$6=TRUE,VLOOKUP($P169,$O$7:$AC$288,2,FALSE),IF(S$6=TRUE,VLOOKUP($P169,$R$7:$AC$288,2,FALSE),IF(V$6=TRUE,VLOOKUP($P169,$U$7:$AC$288,2,FALSE),VLOOKUP($P169,$X$7:$AC$288,2,FALSE))))</f>
        <v>27</v>
      </c>
      <c r="H169" s="42">
        <f>IF(P$6=TRUE,VLOOKUP($P169,$O$7:$AC$288,12,FALSE),IF(S$6=TRUE,VLOOKUP($P169,$R$7:$AC$288,9,FALSE),""))</f>
        <v>0</v>
      </c>
      <c r="I169" s="37" t="str">
        <f>IF(P$6=TRUE,VLOOKUP($P169,$O$7:$AC$288,13,FALSE),IF(S$6=TRUE,VLOOKUP($P169,$R$7:$AC$288,10,FALSE),""))</f>
        <v>forget</v>
      </c>
      <c r="J169" s="37" t="str">
        <f>IF(P$6=TRUE,VLOOKUP($P169,$O$7:$AC$288,14,FALSE),IF(S$6=TRUE,VLOOKUP($P169,$R$7:$AC$288,11,FALSE),""))</f>
        <v>forgot</v>
      </c>
      <c r="K169" s="37" t="str">
        <f>IF(P$6=TRUE,VLOOKUP($P169,$O$7:$AC$288,15,FALSE),IF(S$6=TRUE,VLOOKUP($P169,$R$7:$AC$288,12,FALSE),""))</f>
        <v>forgotten (forgot)</v>
      </c>
      <c r="N169" s="16">
        <f ca="1">RAND()</f>
        <v>0.12257091916872298</v>
      </c>
      <c r="O169" s="16">
        <f t="shared" si="8"/>
        <v>127</v>
      </c>
      <c r="P169" s="60">
        <v>82</v>
      </c>
      <c r="Q169" s="54">
        <f ca="1">RAND()/AD169</f>
        <v>1.108703948184798</v>
      </c>
      <c r="R169" s="23">
        <f>RANK(Q169,Q$7:Q$288)</f>
        <v>9</v>
      </c>
      <c r="S169" s="60">
        <v>55</v>
      </c>
      <c r="T169" s="23">
        <f ca="1" t="shared" si="10"/>
        <v>0.2336354253763675</v>
      </c>
      <c r="U169" s="23">
        <f>RANK(T169,T$7:T$288)</f>
        <v>49</v>
      </c>
      <c r="V169" s="61">
        <v>40</v>
      </c>
      <c r="W169" s="27">
        <f ca="1">RAND()</f>
        <v>0.22312369979104285</v>
      </c>
      <c r="X169" s="27">
        <f>RANK(W169,W$7:W$288)</f>
        <v>40</v>
      </c>
      <c r="Y169" s="62">
        <v>34</v>
      </c>
      <c r="Z169" s="24"/>
      <c r="AA169" s="25" t="s">
        <v>506</v>
      </c>
      <c r="AB169" s="25" t="s">
        <v>506</v>
      </c>
      <c r="AC169" s="25" t="s">
        <v>506</v>
      </c>
      <c r="AD169" s="56">
        <v>0.77</v>
      </c>
    </row>
    <row r="170" spans="1:29" ht="13.5">
      <c r="A170" s="59">
        <f t="shared" si="6"/>
        <v>0.9841269841269842</v>
      </c>
      <c r="B170" s="43" t="str">
        <f t="shared" si="7"/>
        <v>忘れる</v>
      </c>
      <c r="C170" s="44"/>
      <c r="D170" s="44"/>
      <c r="E170" s="44"/>
      <c r="F170" s="46"/>
      <c r="G170" s="57">
        <f>IF(P$6=TRUE,VLOOKUP($P169,$O$7:$AD$288,16,FALSE),IF(S$6=TRUE,VLOOKUP($P169,$R$7:$AD$288,13,FALSE),IF(V$6=TRUE,VLOOKUP($P169,$U$7:$AD$288,10,FALSE),VLOOKUP($P169,$X$7:$AD$288,7,FALSE))))</f>
        <v>0.9841269841269842</v>
      </c>
      <c r="H170" s="45" t="str">
        <f>IF(P$6=TRUE,VLOOKUP($P169+141,$O$7:$AC$288,12,FALSE),IF(S$6=TRUE,VLOOKUP($P169+90,$R$7:$AC$288,9,FALSE),""))</f>
        <v>忘れる</v>
      </c>
      <c r="I170" s="38" t="str">
        <f>IF(P$3=TRUE,"",(IF(P$6=TRUE,VLOOKUP($P169+141,$O$7:$AC$288,13,FALSE),IF(S$6=TRUE,VLOOKUP($P169+90,$R$7:$AC$288,10,FALSE),""))))</f>
        <v>/fərɡét/</v>
      </c>
      <c r="J170" s="38" t="str">
        <f>IF(P$3=TRUE,"",IF(P$6=TRUE,VLOOKUP($P169+141,$O$7:$AC$288,14,FALSE),IF(S$6=TRUE,VLOOKUP($P169+90,$R$7:$AC$288,11,FALSE),"")))</f>
        <v>/fərɡɑ́t|-ɡɔ́t/</v>
      </c>
      <c r="K170" s="38" t="str">
        <f>IF(P$3=TRUE,"",IF(P$6=TRUE,VLOOKUP($P169+141,$O$7:$AC$288,15,FALSE),IF(S$6=TRUE,VLOOKUP($P169+90,$R$7:$AC$288,12,FALSE),"")))</f>
        <v>/fərɡɑ́t(ə)n|-ɡɔ́t(ə)n/ (/fərɡɑ́t|-ɡɔ́t/)</v>
      </c>
      <c r="O170" s="16">
        <f>O169+141</f>
        <v>268</v>
      </c>
      <c r="P170" s="60"/>
      <c r="Q170" s="54"/>
      <c r="R170" s="23">
        <f>R169+90</f>
        <v>99</v>
      </c>
      <c r="S170" s="60"/>
      <c r="T170" s="23"/>
      <c r="U170" s="23">
        <f>U169+63</f>
        <v>112</v>
      </c>
      <c r="V170" s="61"/>
      <c r="X170" s="27">
        <f>X169+50</f>
        <v>90</v>
      </c>
      <c r="Y170" s="62"/>
      <c r="Z170" s="24" t="s">
        <v>507</v>
      </c>
      <c r="AA170" s="26" t="s">
        <v>508</v>
      </c>
      <c r="AB170" s="26" t="s">
        <v>509</v>
      </c>
      <c r="AC170" s="26" t="s">
        <v>509</v>
      </c>
    </row>
    <row r="171" spans="1:30" ht="15.75">
      <c r="A171" s="58">
        <f t="shared" si="6"/>
        <v>75</v>
      </c>
      <c r="B171" s="39" t="str">
        <f t="shared" si="7"/>
        <v>費やす</v>
      </c>
      <c r="C171" s="40"/>
      <c r="D171" s="40"/>
      <c r="E171" s="40"/>
      <c r="F171" s="46"/>
      <c r="G171" s="52">
        <f>IF(P$6=TRUE,VLOOKUP($P171,$O$7:$AC$288,2,FALSE),IF(S$6=TRUE,VLOOKUP($P171,$R$7:$AC$288,2,FALSE),IF(V$6=TRUE,VLOOKUP($P171,$U$7:$AC$288,2,FALSE),VLOOKUP($P171,$X$7:$AC$288,2,FALSE))))</f>
        <v>75</v>
      </c>
      <c r="H171" s="42" t="str">
        <f>IF(P$6=TRUE,VLOOKUP($P171,$O$7:$AC$288,12,FALSE),IF(S$6=TRUE,VLOOKUP($P171,$R$7:$AC$288,9,FALSE),""))</f>
        <v>費やす</v>
      </c>
      <c r="I171" s="37" t="str">
        <f>IF(P$6=TRUE,VLOOKUP($P171,$O$7:$AC$288,13,FALSE),IF(S$6=TRUE,VLOOKUP($P171,$R$7:$AC$288,10,FALSE),""))</f>
        <v>spend</v>
      </c>
      <c r="J171" s="37" t="str">
        <f>IF(P$6=TRUE,VLOOKUP($P171,$O$7:$AC$288,14,FALSE),IF(S$6=TRUE,VLOOKUP($P171,$R$7:$AC$288,11,FALSE),""))</f>
        <v>spent</v>
      </c>
      <c r="K171" s="37" t="str">
        <f>IF(P$6=TRUE,VLOOKUP($P171,$O$7:$AC$288,15,FALSE),IF(S$6=TRUE,VLOOKUP($P171,$R$7:$AC$288,12,FALSE),""))</f>
        <v>spent</v>
      </c>
      <c r="N171" s="16">
        <f ca="1">RAND()</f>
        <v>0.9803241560283908</v>
      </c>
      <c r="O171" s="16">
        <f t="shared" si="8"/>
        <v>3</v>
      </c>
      <c r="P171" s="60">
        <v>83</v>
      </c>
      <c r="Q171" s="54">
        <f ca="1">RAND()/AD171</f>
        <v>0.43280261003270876</v>
      </c>
      <c r="R171" s="23">
        <f>RANK(Q171,Q$7:Q$288)</f>
        <v>44</v>
      </c>
      <c r="S171" s="60">
        <v>56</v>
      </c>
      <c r="T171" s="23">
        <f ca="1" t="shared" si="10"/>
        <v>0.7448396213052215</v>
      </c>
      <c r="U171" s="23">
        <f>RANK(T171,T$7:T$288)</f>
        <v>17</v>
      </c>
      <c r="V171" s="61">
        <v>41</v>
      </c>
      <c r="W171" s="27">
        <f ca="1">RAND()</f>
        <v>0.5091826478318398</v>
      </c>
      <c r="X171" s="27">
        <f>RANK(W171,W$7:W$288)</f>
        <v>23</v>
      </c>
      <c r="Y171" s="62">
        <v>35</v>
      </c>
      <c r="Z171" s="24" t="s">
        <v>510</v>
      </c>
      <c r="AA171" s="25" t="s">
        <v>511</v>
      </c>
      <c r="AB171" s="25" t="s">
        <v>512</v>
      </c>
      <c r="AC171" s="25" t="s">
        <v>513</v>
      </c>
      <c r="AD171" s="56">
        <v>0.9682539682539683</v>
      </c>
    </row>
    <row r="172" spans="1:29" ht="13.5">
      <c r="A172" s="59">
        <f t="shared" si="6"/>
        <v>0.76</v>
      </c>
      <c r="B172" s="43" t="str">
        <f t="shared" si="7"/>
        <v>過ごす</v>
      </c>
      <c r="C172" s="44"/>
      <c r="D172" s="44"/>
      <c r="E172" s="44"/>
      <c r="F172" s="46"/>
      <c r="G172" s="57">
        <f>IF(P$6=TRUE,VLOOKUP($P171,$O$7:$AD$288,16,FALSE),IF(S$6=TRUE,VLOOKUP($P171,$R$7:$AD$288,13,FALSE),IF(V$6=TRUE,VLOOKUP($P171,$U$7:$AD$288,10,FALSE),VLOOKUP($P171,$X$7:$AD$288,7,FALSE))))</f>
        <v>0.76</v>
      </c>
      <c r="H172" s="45" t="str">
        <f>IF(P$6=TRUE,VLOOKUP($P171+141,$O$7:$AC$288,12,FALSE),IF(S$6=TRUE,VLOOKUP($P171+90,$R$7:$AC$288,9,FALSE),""))</f>
        <v>過ごす</v>
      </c>
      <c r="I172" s="38" t="str">
        <f>IF(P$3=TRUE,"",(IF(P$6=TRUE,VLOOKUP($P171+141,$O$7:$AC$288,13,FALSE),IF(S$6=TRUE,VLOOKUP($P171+90,$R$7:$AC$288,10,FALSE),""))))</f>
        <v>/spend/</v>
      </c>
      <c r="J172" s="38" t="str">
        <f>IF(P$3=TRUE,"",IF(P$6=TRUE,VLOOKUP($P171+141,$O$7:$AC$288,14,FALSE),IF(S$6=TRUE,VLOOKUP($P171+90,$R$7:$AC$288,11,FALSE),"")))</f>
        <v>/spent/</v>
      </c>
      <c r="K172" s="38" t="str">
        <f>IF(P$3=TRUE,"",IF(P$6=TRUE,VLOOKUP($P171+141,$O$7:$AC$288,15,FALSE),IF(S$6=TRUE,VLOOKUP($P171+90,$R$7:$AC$288,12,FALSE),"")))</f>
        <v>/spent/</v>
      </c>
      <c r="O172" s="16">
        <f>O171+141</f>
        <v>144</v>
      </c>
      <c r="P172" s="60"/>
      <c r="Q172" s="54"/>
      <c r="R172" s="23">
        <f>R171+90</f>
        <v>134</v>
      </c>
      <c r="S172" s="60"/>
      <c r="T172" s="23"/>
      <c r="U172" s="23">
        <f>U171+63</f>
        <v>80</v>
      </c>
      <c r="V172" s="61"/>
      <c r="X172" s="27">
        <f>X171+50</f>
        <v>73</v>
      </c>
      <c r="Y172" s="62"/>
      <c r="Z172" s="24" t="s">
        <v>514</v>
      </c>
      <c r="AA172" s="26" t="s">
        <v>515</v>
      </c>
      <c r="AB172" s="26" t="s">
        <v>516</v>
      </c>
      <c r="AC172" s="26" t="s">
        <v>517</v>
      </c>
    </row>
    <row r="173" spans="1:30" ht="15.75">
      <c r="A173" s="58">
        <f t="shared" si="6"/>
        <v>65</v>
      </c>
      <c r="B173" s="39" t="str">
        <f t="shared" si="7"/>
        <v>振る、ゆすぶる</v>
      </c>
      <c r="C173" s="40"/>
      <c r="D173" s="40"/>
      <c r="E173" s="40"/>
      <c r="F173" s="46"/>
      <c r="G173" s="52">
        <f>IF(P$6=TRUE,VLOOKUP($P173,$O$7:$AC$288,2,FALSE),IF(S$6=TRUE,VLOOKUP($P173,$R$7:$AC$288,2,FALSE),IF(V$6=TRUE,VLOOKUP($P173,$U$7:$AC$288,2,FALSE),VLOOKUP($P173,$X$7:$AC$288,2,FALSE))))</f>
        <v>65</v>
      </c>
      <c r="H173" s="42" t="str">
        <f>IF(P$6=TRUE,VLOOKUP($P173,$O$7:$AC$288,12,FALSE),IF(S$6=TRUE,VLOOKUP($P173,$R$7:$AC$288,9,FALSE),""))</f>
        <v>振る、ゆすぶる</v>
      </c>
      <c r="I173" s="37" t="str">
        <f>IF(P$6=TRUE,VLOOKUP($P173,$O$7:$AC$288,13,FALSE),IF(S$6=TRUE,VLOOKUP($P173,$R$7:$AC$288,10,FALSE),""))</f>
        <v>shake</v>
      </c>
      <c r="J173" s="37" t="str">
        <f>IF(P$6=TRUE,VLOOKUP($P173,$O$7:$AC$288,14,FALSE),IF(S$6=TRUE,VLOOKUP($P173,$R$7:$AC$288,11,FALSE),""))</f>
        <v>shook</v>
      </c>
      <c r="K173" s="37" t="str">
        <f>IF(P$6=TRUE,VLOOKUP($P173,$O$7:$AC$288,15,FALSE),IF(S$6=TRUE,VLOOKUP($P173,$R$7:$AC$288,12,FALSE),""))</f>
        <v>shaken</v>
      </c>
      <c r="N173" s="16">
        <f ca="1">RAND()</f>
        <v>0.9748633548265113</v>
      </c>
      <c r="O173" s="16">
        <f t="shared" si="8"/>
        <v>4</v>
      </c>
      <c r="P173" s="60">
        <v>84</v>
      </c>
      <c r="Q173" s="54">
        <f ca="1">RAND()/AD173</f>
        <v>0.8988624483655655</v>
      </c>
      <c r="R173" s="23">
        <f>RANK(Q173,Q$7:Q$288)</f>
        <v>15</v>
      </c>
      <c r="S173" s="60">
        <v>57</v>
      </c>
      <c r="T173" s="23"/>
      <c r="V173" s="61"/>
      <c r="Y173" s="27"/>
      <c r="Z173" s="24"/>
      <c r="AA173" s="25" t="s">
        <v>518</v>
      </c>
      <c r="AB173" s="25" t="s">
        <v>519</v>
      </c>
      <c r="AC173" s="25" t="s">
        <v>520</v>
      </c>
      <c r="AD173" s="56">
        <v>0.9206349206349207</v>
      </c>
    </row>
    <row r="174" spans="1:29" ht="13.5">
      <c r="A174" s="59">
        <f t="shared" si="6"/>
        <v>1</v>
      </c>
      <c r="B174" s="43" t="str">
        <f t="shared" si="7"/>
        <v>震える</v>
      </c>
      <c r="C174" s="44"/>
      <c r="D174" s="44"/>
      <c r="E174" s="44"/>
      <c r="F174" s="46"/>
      <c r="G174" s="57">
        <f>IF(P$6=TRUE,VLOOKUP($P173,$O$7:$AD$288,16,FALSE),IF(S$6=TRUE,VLOOKUP($P173,$R$7:$AD$288,13,FALSE),IF(V$6=TRUE,VLOOKUP($P173,$U$7:$AD$288,10,FALSE),VLOOKUP($P173,$X$7:$AD$288,7,FALSE))))</f>
        <v>1</v>
      </c>
      <c r="H174" s="45" t="str">
        <f>IF(P$6=TRUE,VLOOKUP($P173+141,$O$7:$AC$288,12,FALSE),IF(S$6=TRUE,VLOOKUP($P173+90,$R$7:$AC$288,9,FALSE),""))</f>
        <v>震える</v>
      </c>
      <c r="I174" s="38" t="str">
        <f>IF(P$3=TRUE,"",(IF(P$6=TRUE,VLOOKUP($P173+141,$O$7:$AC$288,13,FALSE),IF(S$6=TRUE,VLOOKUP($P173+90,$R$7:$AC$288,10,FALSE),""))))</f>
        <v>/ʃeɪk/</v>
      </c>
      <c r="J174" s="38" t="str">
        <f>IF(P$3=TRUE,"",IF(P$6=TRUE,VLOOKUP($P173+141,$O$7:$AC$288,14,FALSE),IF(S$6=TRUE,VLOOKUP($P173+90,$R$7:$AC$288,11,FALSE),"")))</f>
        <v>/ʃuk/</v>
      </c>
      <c r="K174" s="38" t="str">
        <f>IF(P$3=TRUE,"",IF(P$6=TRUE,VLOOKUP($P173+141,$O$7:$AC$288,15,FALSE),IF(S$6=TRUE,VLOOKUP($P173+90,$R$7:$AC$288,12,FALSE),"")))</f>
        <v>/ʃéɪk(ə)n/</v>
      </c>
      <c r="O174" s="16">
        <f>O173+141</f>
        <v>145</v>
      </c>
      <c r="P174" s="60"/>
      <c r="Q174" s="54"/>
      <c r="R174" s="23">
        <f>R173+90</f>
        <v>105</v>
      </c>
      <c r="S174" s="60"/>
      <c r="T174" s="23"/>
      <c r="V174" s="61"/>
      <c r="Y174" s="27"/>
      <c r="Z174" s="24" t="s">
        <v>521</v>
      </c>
      <c r="AA174" s="26" t="s">
        <v>522</v>
      </c>
      <c r="AB174" s="26" t="s">
        <v>523</v>
      </c>
      <c r="AC174" s="26" t="s">
        <v>524</v>
      </c>
    </row>
    <row r="175" spans="1:30" ht="15.75">
      <c r="A175" s="58">
        <f t="shared" si="6"/>
        <v>48</v>
      </c>
      <c r="B175" s="39" t="str">
        <f t="shared" si="7"/>
        <v>横たわる</v>
      </c>
      <c r="C175" s="40"/>
      <c r="D175" s="40"/>
      <c r="E175" s="40"/>
      <c r="F175" s="46"/>
      <c r="G175" s="52">
        <f>IF(P$6=TRUE,VLOOKUP($P175,$O$7:$AC$288,2,FALSE),IF(S$6=TRUE,VLOOKUP($P175,$R$7:$AC$288,2,FALSE),IF(V$6=TRUE,VLOOKUP($P175,$U$7:$AC$288,2,FALSE),VLOOKUP($P175,$X$7:$AC$288,2,FALSE))))</f>
        <v>48</v>
      </c>
      <c r="H175" s="42" t="str">
        <f>IF(P$6=TRUE,VLOOKUP($P175,$O$7:$AC$288,12,FALSE),IF(S$6=TRUE,VLOOKUP($P175,$R$7:$AC$288,9,FALSE),""))</f>
        <v>横たわる</v>
      </c>
      <c r="I175" s="37" t="str">
        <f>IF(P$6=TRUE,VLOOKUP($P175,$O$7:$AC$288,13,FALSE),IF(S$6=TRUE,VLOOKUP($P175,$R$7:$AC$288,10,FALSE),""))</f>
        <v>lie</v>
      </c>
      <c r="J175" s="37" t="str">
        <f>IF(P$6=TRUE,VLOOKUP($P175,$O$7:$AC$288,14,FALSE),IF(S$6=TRUE,VLOOKUP($P175,$R$7:$AC$288,11,FALSE),""))</f>
        <v>lay</v>
      </c>
      <c r="K175" s="37" t="str">
        <f>IF(P$6=TRUE,VLOOKUP($P175,$O$7:$AC$288,15,FALSE),IF(S$6=TRUE,VLOOKUP($P175,$R$7:$AC$288,12,FALSE),""))</f>
        <v>lain</v>
      </c>
      <c r="N175" s="16">
        <f ca="1">RAND()</f>
        <v>0.3443347511676649</v>
      </c>
      <c r="O175" s="16">
        <f t="shared" si="8"/>
        <v>95</v>
      </c>
      <c r="P175" s="60">
        <v>85</v>
      </c>
      <c r="Q175" s="54">
        <f ca="1">RAND()/AD175</f>
        <v>0.32609069994785056</v>
      </c>
      <c r="R175" s="23">
        <f>RANK(Q175,Q$7:Q$288)</f>
        <v>60</v>
      </c>
      <c r="S175" s="60">
        <v>58</v>
      </c>
      <c r="T175" s="23"/>
      <c r="V175" s="61"/>
      <c r="Y175" s="27"/>
      <c r="Z175" s="24" t="s">
        <v>525</v>
      </c>
      <c r="AA175" s="25" t="s">
        <v>526</v>
      </c>
      <c r="AB175" s="25" t="s">
        <v>527</v>
      </c>
      <c r="AC175" s="25" t="s">
        <v>528</v>
      </c>
      <c r="AD175" s="56">
        <v>1</v>
      </c>
    </row>
    <row r="176" spans="1:29" ht="13.5">
      <c r="A176" s="59">
        <f t="shared" si="6"/>
        <v>1</v>
      </c>
      <c r="B176" s="43" t="str">
        <f t="shared" si="7"/>
        <v>ある</v>
      </c>
      <c r="C176" s="44"/>
      <c r="D176" s="44"/>
      <c r="E176" s="44"/>
      <c r="F176" s="46"/>
      <c r="G176" s="57">
        <f>IF(P$6=TRUE,VLOOKUP($P175,$O$7:$AD$288,16,FALSE),IF(S$6=TRUE,VLOOKUP($P175,$R$7:$AD$288,13,FALSE),IF(V$6=TRUE,VLOOKUP($P175,$U$7:$AD$288,10,FALSE),VLOOKUP($P175,$X$7:$AD$288,7,FALSE))))</f>
        <v>1</v>
      </c>
      <c r="H176" s="45" t="str">
        <f>IF(P$6=TRUE,VLOOKUP($P175+141,$O$7:$AC$288,12,FALSE),IF(S$6=TRUE,VLOOKUP($P175+90,$R$7:$AC$288,9,FALSE),""))</f>
        <v>ある</v>
      </c>
      <c r="I176" s="38" t="str">
        <f>IF(P$3=TRUE,"",(IF(P$6=TRUE,VLOOKUP($P175+141,$O$7:$AC$288,13,FALSE),IF(S$6=TRUE,VLOOKUP($P175+90,$R$7:$AC$288,10,FALSE),""))))</f>
        <v>/laɪ/</v>
      </c>
      <c r="J176" s="38" t="str">
        <f>IF(P$3=TRUE,"",IF(P$6=TRUE,VLOOKUP($P175+141,$O$7:$AC$288,14,FALSE),IF(S$6=TRUE,VLOOKUP($P175+90,$R$7:$AC$288,11,FALSE),"")))</f>
        <v>/leɪ/</v>
      </c>
      <c r="K176" s="38" t="str">
        <f>IF(P$3=TRUE,"",IF(P$6=TRUE,VLOOKUP($P175+141,$O$7:$AC$288,15,FALSE),IF(S$6=TRUE,VLOOKUP($P175+90,$R$7:$AC$288,12,FALSE),"")))</f>
        <v>/leɪn/</v>
      </c>
      <c r="O176" s="16">
        <f>O175+141</f>
        <v>236</v>
      </c>
      <c r="P176" s="60"/>
      <c r="Q176" s="54"/>
      <c r="R176" s="23">
        <f>R175+90</f>
        <v>150</v>
      </c>
      <c r="S176" s="60"/>
      <c r="T176" s="23"/>
      <c r="V176" s="61"/>
      <c r="Y176" s="27"/>
      <c r="Z176" s="24" t="s">
        <v>529</v>
      </c>
      <c r="AA176" s="26" t="s">
        <v>530</v>
      </c>
      <c r="AB176" s="26" t="s">
        <v>531</v>
      </c>
      <c r="AC176" s="26" t="s">
        <v>532</v>
      </c>
    </row>
    <row r="177" spans="1:30" ht="15.75">
      <c r="A177" s="58">
        <f aca="true" t="shared" si="11" ref="A177:A240">G177</f>
        <v>15</v>
      </c>
      <c r="B177" s="39">
        <f aca="true" t="shared" si="12" ref="B177:B240">H177</f>
        <v>0</v>
      </c>
      <c r="C177" s="40"/>
      <c r="D177" s="40"/>
      <c r="E177" s="40"/>
      <c r="F177" s="46"/>
      <c r="G177" s="52">
        <f>IF(P$6=TRUE,VLOOKUP($P177,$O$7:$AC$288,2,FALSE),IF(S$6=TRUE,VLOOKUP($P177,$R$7:$AC$288,2,FALSE),IF(V$6=TRUE,VLOOKUP($P177,$U$7:$AC$288,2,FALSE),VLOOKUP($P177,$X$7:$AC$288,2,FALSE))))</f>
        <v>15</v>
      </c>
      <c r="H177" s="42">
        <f>IF(P$6=TRUE,VLOOKUP($P177,$O$7:$AC$288,12,FALSE),IF(S$6=TRUE,VLOOKUP($P177,$R$7:$AC$288,9,FALSE),""))</f>
        <v>0</v>
      </c>
      <c r="I177" s="37" t="str">
        <f>IF(P$6=TRUE,VLOOKUP($P177,$O$7:$AC$288,13,FALSE),IF(S$6=TRUE,VLOOKUP($P177,$R$7:$AC$288,10,FALSE),""))</f>
        <v>come</v>
      </c>
      <c r="J177" s="37" t="str">
        <f>IF(P$6=TRUE,VLOOKUP($P177,$O$7:$AC$288,14,FALSE),IF(S$6=TRUE,VLOOKUP($P177,$R$7:$AC$288,11,FALSE),""))</f>
        <v>came</v>
      </c>
      <c r="K177" s="37" t="str">
        <f>IF(P$6=TRUE,VLOOKUP($P177,$O$7:$AC$288,15,FALSE),IF(S$6=TRUE,VLOOKUP($P177,$R$7:$AC$288,12,FALSE),""))</f>
        <v>come</v>
      </c>
      <c r="N177" s="16">
        <f ca="1">RAND()</f>
        <v>0.9229182176367516</v>
      </c>
      <c r="O177" s="16">
        <f t="shared" si="8"/>
        <v>14</v>
      </c>
      <c r="P177" s="60">
        <v>86</v>
      </c>
      <c r="Q177" s="54">
        <f ca="1">RAND()/AD177</f>
        <v>1.3853540515561975</v>
      </c>
      <c r="R177" s="23">
        <f>RANK(Q177,Q$7:Q$288)</f>
        <v>5</v>
      </c>
      <c r="S177" s="60">
        <v>59</v>
      </c>
      <c r="T177" s="23">
        <f ca="1">RAND()</f>
        <v>0.28124783858056723</v>
      </c>
      <c r="U177" s="23">
        <f>RANK(T177,T$7:T$288)</f>
        <v>47</v>
      </c>
      <c r="V177" s="61">
        <v>42</v>
      </c>
      <c r="W177" s="27">
        <f ca="1">RAND()</f>
        <v>0.894111356498204</v>
      </c>
      <c r="X177" s="27">
        <f>RANK(W177,W$7:W$288)</f>
        <v>7</v>
      </c>
      <c r="Y177" s="62">
        <v>36</v>
      </c>
      <c r="Z177" s="24" t="s">
        <v>533</v>
      </c>
      <c r="AA177" s="25" t="s">
        <v>534</v>
      </c>
      <c r="AB177" s="25" t="s">
        <v>535</v>
      </c>
      <c r="AC177" s="25" t="s">
        <v>534</v>
      </c>
      <c r="AD177" s="56">
        <v>0.54</v>
      </c>
    </row>
    <row r="178" spans="1:29" ht="13.5">
      <c r="A178" s="59">
        <f t="shared" si="11"/>
        <v>1</v>
      </c>
      <c r="B178" s="43" t="str">
        <f t="shared" si="12"/>
        <v>来る</v>
      </c>
      <c r="C178" s="44"/>
      <c r="D178" s="44"/>
      <c r="E178" s="44"/>
      <c r="F178" s="46"/>
      <c r="G178" s="57">
        <f>IF(P$6=TRUE,VLOOKUP($P177,$O$7:$AD$288,16,FALSE),IF(S$6=TRUE,VLOOKUP($P177,$R$7:$AD$288,13,FALSE),IF(V$6=TRUE,VLOOKUP($P177,$U$7:$AD$288,10,FALSE),VLOOKUP($P177,$X$7:$AD$288,7,FALSE))))</f>
        <v>1</v>
      </c>
      <c r="H178" s="45" t="str">
        <f>IF(P$6=TRUE,VLOOKUP($P177+141,$O$7:$AC$288,12,FALSE),IF(S$6=TRUE,VLOOKUP($P177+90,$R$7:$AC$288,9,FALSE),""))</f>
        <v>来る</v>
      </c>
      <c r="I178" s="38" t="str">
        <f>IF(P$3=TRUE,"",(IF(P$6=TRUE,VLOOKUP($P177+141,$O$7:$AC$288,13,FALSE),IF(S$6=TRUE,VLOOKUP($P177+90,$R$7:$AC$288,10,FALSE),""))))</f>
        <v>/kʌm/</v>
      </c>
      <c r="J178" s="38" t="str">
        <f>IF(P$3=TRUE,"",IF(P$6=TRUE,VLOOKUP($P177+141,$O$7:$AC$288,14,FALSE),IF(S$6=TRUE,VLOOKUP($P177+90,$R$7:$AC$288,11,FALSE),"")))</f>
        <v>/keɪm/</v>
      </c>
      <c r="K178" s="38" t="str">
        <f>IF(P$3=TRUE,"",IF(P$6=TRUE,VLOOKUP($P177+141,$O$7:$AC$288,15,FALSE),IF(S$6=TRUE,VLOOKUP($P177+90,$R$7:$AC$288,12,FALSE),"")))</f>
        <v>/kʌm/</v>
      </c>
      <c r="O178" s="16">
        <f>O177+141</f>
        <v>155</v>
      </c>
      <c r="P178" s="60"/>
      <c r="Q178" s="54"/>
      <c r="R178" s="23">
        <f>R177+90</f>
        <v>95</v>
      </c>
      <c r="S178" s="60"/>
      <c r="T178" s="23"/>
      <c r="U178" s="23">
        <f>U177+63</f>
        <v>110</v>
      </c>
      <c r="V178" s="61"/>
      <c r="X178" s="27">
        <f>X177+50</f>
        <v>57</v>
      </c>
      <c r="Y178" s="62"/>
      <c r="Z178" s="24" t="s">
        <v>536</v>
      </c>
      <c r="AA178" s="26" t="s">
        <v>537</v>
      </c>
      <c r="AB178" s="26" t="s">
        <v>538</v>
      </c>
      <c r="AC178" s="26" t="s">
        <v>537</v>
      </c>
    </row>
    <row r="179" spans="1:30" ht="15.75">
      <c r="A179" s="58">
        <f t="shared" si="11"/>
        <v>39</v>
      </c>
      <c r="B179" s="39" t="str">
        <f t="shared" si="12"/>
        <v>害する</v>
      </c>
      <c r="C179" s="40"/>
      <c r="D179" s="40"/>
      <c r="E179" s="40"/>
      <c r="F179" s="46"/>
      <c r="G179" s="52">
        <f>IF(P$6=TRUE,VLOOKUP($P179,$O$7:$AC$288,2,FALSE),IF(S$6=TRUE,VLOOKUP($P179,$R$7:$AC$288,2,FALSE),IF(V$6=TRUE,VLOOKUP($P179,$U$7:$AC$288,2,FALSE),VLOOKUP($P179,$X$7:$AC$288,2,FALSE))))</f>
        <v>39</v>
      </c>
      <c r="H179" s="42" t="str">
        <f>IF(P$6=TRUE,VLOOKUP($P179,$O$7:$AC$288,12,FALSE),IF(S$6=TRUE,VLOOKUP($P179,$R$7:$AC$288,9,FALSE),""))</f>
        <v>害する</v>
      </c>
      <c r="I179" s="37" t="str">
        <f>IF(P$6=TRUE,VLOOKUP($P179,$O$7:$AC$288,13,FALSE),IF(S$6=TRUE,VLOOKUP($P179,$R$7:$AC$288,10,FALSE),""))</f>
        <v>hurt</v>
      </c>
      <c r="J179" s="37" t="str">
        <f>IF(P$6=TRUE,VLOOKUP($P179,$O$7:$AC$288,14,FALSE),IF(S$6=TRUE,VLOOKUP($P179,$R$7:$AC$288,11,FALSE),""))</f>
        <v>hurt</v>
      </c>
      <c r="K179" s="37" t="str">
        <f>IF(P$6=TRUE,VLOOKUP($P179,$O$7:$AC$288,15,FALSE),IF(S$6=TRUE,VLOOKUP($P179,$R$7:$AC$288,12,FALSE),""))</f>
        <v>hurt</v>
      </c>
      <c r="N179" s="16">
        <f ca="1">RAND()</f>
        <v>0.19114241053782255</v>
      </c>
      <c r="O179" s="16">
        <f t="shared" si="8"/>
        <v>118</v>
      </c>
      <c r="P179" s="60">
        <v>87</v>
      </c>
      <c r="Q179" s="54">
        <f ca="1">RAND()/AD179</f>
        <v>0.23875864449407183</v>
      </c>
      <c r="R179" s="23">
        <f>RANK(Q179,Q$7:Q$288)</f>
        <v>73</v>
      </c>
      <c r="S179" s="60">
        <v>60</v>
      </c>
      <c r="T179" s="23">
        <f ca="1">RAND()</f>
        <v>0.3463496997507971</v>
      </c>
      <c r="U179" s="23">
        <f>RANK(T179,T$7:T$288)</f>
        <v>44</v>
      </c>
      <c r="V179" s="61">
        <v>43</v>
      </c>
      <c r="W179" s="27">
        <f ca="1">RAND()</f>
        <v>0.27895916886095673</v>
      </c>
      <c r="X179" s="27">
        <f>RANK(W179,W$7:W$288)</f>
        <v>36</v>
      </c>
      <c r="Y179" s="62">
        <v>37</v>
      </c>
      <c r="Z179" s="24" t="s">
        <v>539</v>
      </c>
      <c r="AA179" s="25" t="s">
        <v>540</v>
      </c>
      <c r="AB179" s="25" t="s">
        <v>541</v>
      </c>
      <c r="AC179" s="25" t="s">
        <v>541</v>
      </c>
      <c r="AD179" s="56">
        <v>0.9</v>
      </c>
    </row>
    <row r="180" spans="1:29" ht="13.5">
      <c r="A180" s="59">
        <f t="shared" si="11"/>
        <v>1</v>
      </c>
      <c r="B180" s="43" t="str">
        <f t="shared" si="12"/>
        <v>傷つける、痛める</v>
      </c>
      <c r="C180" s="44"/>
      <c r="D180" s="44"/>
      <c r="E180" s="44"/>
      <c r="F180" s="46"/>
      <c r="G180" s="57">
        <f>IF(P$6=TRUE,VLOOKUP($P179,$O$7:$AD$288,16,FALSE),IF(S$6=TRUE,VLOOKUP($P179,$R$7:$AD$288,13,FALSE),IF(V$6=TRUE,VLOOKUP($P179,$U$7:$AD$288,10,FALSE),VLOOKUP($P179,$X$7:$AD$288,7,FALSE))))</f>
        <v>1</v>
      </c>
      <c r="H180" s="45" t="str">
        <f>IF(P$6=TRUE,VLOOKUP($P179+141,$O$7:$AC$288,12,FALSE),IF(S$6=TRUE,VLOOKUP($P179+90,$R$7:$AC$288,9,FALSE),""))</f>
        <v>傷つける、痛める</v>
      </c>
      <c r="I180" s="38" t="str">
        <f>IF(P$3=TRUE,"",(IF(P$6=TRUE,VLOOKUP($P179+141,$O$7:$AC$288,13,FALSE),IF(S$6=TRUE,VLOOKUP($P179+90,$R$7:$AC$288,10,FALSE),""))))</f>
        <v>/həːrt/</v>
      </c>
      <c r="J180" s="38" t="str">
        <f>IF(P$3=TRUE,"",IF(P$6=TRUE,VLOOKUP($P179+141,$O$7:$AC$288,14,FALSE),IF(S$6=TRUE,VLOOKUP($P179+90,$R$7:$AC$288,11,FALSE),"")))</f>
        <v>/həːrt/</v>
      </c>
      <c r="K180" s="38" t="str">
        <f>IF(P$3=TRUE,"",IF(P$6=TRUE,VLOOKUP($P179+141,$O$7:$AC$288,15,FALSE),IF(S$6=TRUE,VLOOKUP($P179+90,$R$7:$AC$288,12,FALSE),"")))</f>
        <v>/həːrt/</v>
      </c>
      <c r="O180" s="16">
        <f>O179+141</f>
        <v>259</v>
      </c>
      <c r="P180" s="60"/>
      <c r="Q180" s="54"/>
      <c r="R180" s="23">
        <f>R179+90</f>
        <v>163</v>
      </c>
      <c r="S180" s="60"/>
      <c r="T180" s="23"/>
      <c r="U180" s="23">
        <f>U179+63</f>
        <v>107</v>
      </c>
      <c r="V180" s="61"/>
      <c r="X180" s="27">
        <f>X179+50</f>
        <v>86</v>
      </c>
      <c r="Y180" s="62"/>
      <c r="Z180" s="24" t="s">
        <v>542</v>
      </c>
      <c r="AA180" s="26" t="s">
        <v>543</v>
      </c>
      <c r="AB180" s="26" t="s">
        <v>544</v>
      </c>
      <c r="AC180" s="26" t="s">
        <v>544</v>
      </c>
    </row>
    <row r="181" spans="1:30" ht="15.75">
      <c r="A181" s="58">
        <f t="shared" si="11"/>
        <v>43</v>
      </c>
      <c r="B181" s="39" t="str">
        <f t="shared" si="12"/>
        <v>導く</v>
      </c>
      <c r="C181" s="40"/>
      <c r="D181" s="40"/>
      <c r="E181" s="40"/>
      <c r="F181" s="46"/>
      <c r="G181" s="52">
        <f>IF(P$6=TRUE,VLOOKUP($P181,$O$7:$AC$288,2,FALSE),IF(S$6=TRUE,VLOOKUP($P181,$R$7:$AC$288,2,FALSE),IF(V$6=TRUE,VLOOKUP($P181,$U$7:$AC$288,2,FALSE),VLOOKUP($P181,$X$7:$AC$288,2,FALSE))))</f>
        <v>43</v>
      </c>
      <c r="H181" s="42" t="str">
        <f>IF(P$6=TRUE,VLOOKUP($P181,$O$7:$AC$288,12,FALSE),IF(S$6=TRUE,VLOOKUP($P181,$R$7:$AC$288,9,FALSE),""))</f>
        <v>導く</v>
      </c>
      <c r="I181" s="37" t="str">
        <f>IF(P$6=TRUE,VLOOKUP($P181,$O$7:$AC$288,13,FALSE),IF(S$6=TRUE,VLOOKUP($P181,$R$7:$AC$288,10,FALSE),""))</f>
        <v>lead</v>
      </c>
      <c r="J181" s="37" t="str">
        <f>IF(P$6=TRUE,VLOOKUP($P181,$O$7:$AC$288,14,FALSE),IF(S$6=TRUE,VLOOKUP($P181,$R$7:$AC$288,11,FALSE),""))</f>
        <v>led</v>
      </c>
      <c r="K181" s="37" t="str">
        <f>IF(P$6=TRUE,VLOOKUP($P181,$O$7:$AC$288,15,FALSE),IF(S$6=TRUE,VLOOKUP($P181,$R$7:$AC$288,12,FALSE),""))</f>
        <v>led</v>
      </c>
      <c r="N181" s="16">
        <f ca="1">RAND()</f>
        <v>0.42094089195525464</v>
      </c>
      <c r="O181" s="16">
        <f t="shared" si="8"/>
        <v>78</v>
      </c>
      <c r="P181" s="60">
        <v>88</v>
      </c>
      <c r="Q181" s="54">
        <f ca="1">RAND()/AD181</f>
        <v>0.5751098186515897</v>
      </c>
      <c r="R181" s="23">
        <f>RANK(Q181,Q$7:Q$288)</f>
        <v>37</v>
      </c>
      <c r="S181" s="60">
        <v>61</v>
      </c>
      <c r="T181" s="23">
        <f ca="1">RAND()</f>
        <v>0.711728252578339</v>
      </c>
      <c r="U181" s="23">
        <f>RANK(T181,T$7:T$288)</f>
        <v>21</v>
      </c>
      <c r="V181" s="61">
        <v>44</v>
      </c>
      <c r="W181" s="27">
        <f ca="1">RAND()</f>
        <v>0.8693243834560447</v>
      </c>
      <c r="X181" s="27">
        <f>RANK(W181,W$7:W$288)</f>
        <v>9</v>
      </c>
      <c r="Y181" s="62">
        <v>38</v>
      </c>
      <c r="Z181" s="24" t="s">
        <v>545</v>
      </c>
      <c r="AA181" s="25" t="s">
        <v>546</v>
      </c>
      <c r="AB181" s="25" t="s">
        <v>547</v>
      </c>
      <c r="AC181" s="25" t="s">
        <v>548</v>
      </c>
      <c r="AD181" s="56">
        <v>1</v>
      </c>
    </row>
    <row r="182" spans="1:29" ht="13.5">
      <c r="A182" s="59">
        <f t="shared" si="11"/>
        <v>1</v>
      </c>
      <c r="B182" s="43" t="str">
        <f t="shared" si="12"/>
        <v>先頭に立つ</v>
      </c>
      <c r="C182" s="44"/>
      <c r="D182" s="44"/>
      <c r="E182" s="44"/>
      <c r="F182" s="46"/>
      <c r="G182" s="57">
        <f>IF(P$6=TRUE,VLOOKUP($P181,$O$7:$AD$288,16,FALSE),IF(S$6=TRUE,VLOOKUP($P181,$R$7:$AD$288,13,FALSE),IF(V$6=TRUE,VLOOKUP($P181,$U$7:$AD$288,10,FALSE),VLOOKUP($P181,$X$7:$AD$288,7,FALSE))))</f>
        <v>1</v>
      </c>
      <c r="H182" s="45" t="str">
        <f>IF(P$6=TRUE,VLOOKUP($P181+141,$O$7:$AC$288,12,FALSE),IF(S$6=TRUE,VLOOKUP($P181+90,$R$7:$AC$288,9,FALSE),""))</f>
        <v>先頭に立つ</v>
      </c>
      <c r="I182" s="38" t="str">
        <f>IF(P$3=TRUE,"",(IF(P$6=TRUE,VLOOKUP($P181+141,$O$7:$AC$288,13,FALSE),IF(S$6=TRUE,VLOOKUP($P181+90,$R$7:$AC$288,10,FALSE),""))))</f>
        <v>/liːd/</v>
      </c>
      <c r="J182" s="38" t="str">
        <f>IF(P$3=TRUE,"",IF(P$6=TRUE,VLOOKUP($P181+141,$O$7:$AC$288,14,FALSE),IF(S$6=TRUE,VLOOKUP($P181+90,$R$7:$AC$288,11,FALSE),"")))</f>
        <v>/led/</v>
      </c>
      <c r="K182" s="38" t="str">
        <f>IF(P$3=TRUE,"",IF(P$6=TRUE,VLOOKUP($P181+141,$O$7:$AC$288,15,FALSE),IF(S$6=TRUE,VLOOKUP($P181+90,$R$7:$AC$288,12,FALSE),"")))</f>
        <v>/led/</v>
      </c>
      <c r="O182" s="16">
        <f>O181+141</f>
        <v>219</v>
      </c>
      <c r="P182" s="60"/>
      <c r="Q182" s="54"/>
      <c r="R182" s="23">
        <f>R181+90</f>
        <v>127</v>
      </c>
      <c r="S182" s="60"/>
      <c r="T182" s="23"/>
      <c r="U182" s="23">
        <f>U181+63</f>
        <v>84</v>
      </c>
      <c r="V182" s="61"/>
      <c r="X182" s="27">
        <f>X181+50</f>
        <v>59</v>
      </c>
      <c r="Y182" s="62"/>
      <c r="Z182" s="24" t="s">
        <v>549</v>
      </c>
      <c r="AA182" s="26" t="s">
        <v>550</v>
      </c>
      <c r="AB182" s="26" t="s">
        <v>551</v>
      </c>
      <c r="AC182" s="26" t="s">
        <v>552</v>
      </c>
    </row>
    <row r="183" spans="1:30" ht="15.75" customHeight="1">
      <c r="A183" s="58">
        <f t="shared" si="11"/>
        <v>50</v>
      </c>
      <c r="B183" s="39" t="str">
        <f t="shared" si="12"/>
        <v>作る、・・・にする</v>
      </c>
      <c r="C183" s="40"/>
      <c r="D183" s="40"/>
      <c r="E183" s="40"/>
      <c r="F183" s="46"/>
      <c r="G183" s="52">
        <f>IF(P$6=TRUE,VLOOKUP($P183,$O$7:$AC$288,2,FALSE),IF(S$6=TRUE,VLOOKUP($P183,$R$7:$AC$288,2,FALSE),IF(V$6=TRUE,VLOOKUP($P183,$U$7:$AC$288,2,FALSE),VLOOKUP($P183,$X$7:$AC$288,2,FALSE))))</f>
        <v>50</v>
      </c>
      <c r="H183" s="42" t="str">
        <f>IF(P$6=TRUE,VLOOKUP($P183,$O$7:$AC$288,12,FALSE),IF(S$6=TRUE,VLOOKUP($P183,$R$7:$AC$288,9,FALSE),""))</f>
        <v>作る、・・・にする</v>
      </c>
      <c r="I183" s="37" t="str">
        <f>IF(P$6=TRUE,VLOOKUP($P183,$O$7:$AC$288,13,FALSE),IF(S$6=TRUE,VLOOKUP($P183,$R$7:$AC$288,10,FALSE),""))</f>
        <v>make</v>
      </c>
      <c r="J183" s="37" t="str">
        <f>IF(P$6=TRUE,VLOOKUP($P183,$O$7:$AC$288,14,FALSE),IF(S$6=TRUE,VLOOKUP($P183,$R$7:$AC$288,11,FALSE),""))</f>
        <v>made</v>
      </c>
      <c r="K183" s="37" t="str">
        <f>IF(P$6=TRUE,VLOOKUP($P183,$O$7:$AC$288,15,FALSE),IF(S$6=TRUE,VLOOKUP($P183,$R$7:$AC$288,12,FALSE),""))</f>
        <v>made</v>
      </c>
      <c r="N183" s="16">
        <f ca="1">RAND()</f>
        <v>0.2718268925557883</v>
      </c>
      <c r="O183" s="16">
        <f t="shared" si="8"/>
        <v>105</v>
      </c>
      <c r="P183" s="60">
        <v>89</v>
      </c>
      <c r="Q183" s="54"/>
      <c r="R183" s="23"/>
      <c r="S183" s="23"/>
      <c r="T183" s="23"/>
      <c r="V183" s="61"/>
      <c r="Y183" s="27"/>
      <c r="Z183" s="24"/>
      <c r="AA183" s="25" t="s">
        <v>553</v>
      </c>
      <c r="AB183" s="25" t="s">
        <v>554</v>
      </c>
      <c r="AC183" s="25" t="s">
        <v>554</v>
      </c>
      <c r="AD183" s="56">
        <v>1</v>
      </c>
    </row>
    <row r="184" spans="1:29" ht="13.5" customHeight="1">
      <c r="A184" s="59">
        <f t="shared" si="11"/>
        <v>0.67</v>
      </c>
      <c r="B184" s="43" t="str">
        <f t="shared" si="12"/>
        <v>・・・させる</v>
      </c>
      <c r="C184" s="44"/>
      <c r="D184" s="44"/>
      <c r="E184" s="44"/>
      <c r="F184" s="46"/>
      <c r="G184" s="57">
        <f>IF(P$6=TRUE,VLOOKUP($P183,$O$7:$AD$288,16,FALSE),IF(S$6=TRUE,VLOOKUP($P183,$R$7:$AD$288,13,FALSE),IF(V$6=TRUE,VLOOKUP($P183,$U$7:$AD$288,10,FALSE),VLOOKUP($P183,$X$7:$AD$288,7,FALSE))))</f>
        <v>0.67</v>
      </c>
      <c r="H184" s="45" t="str">
        <f>IF(P$6=TRUE,VLOOKUP($P183+141,$O$7:$AC$288,12,FALSE),IF(S$6=TRUE,VLOOKUP($P183+90,$R$7:$AC$288,9,FALSE),""))</f>
        <v>・・・させる</v>
      </c>
      <c r="I184" s="38" t="str">
        <f>IF(P$3=TRUE,"",(IF(P$6=TRUE,VLOOKUP($P183+141,$O$7:$AC$288,13,FALSE),IF(S$6=TRUE,VLOOKUP($P183+90,$R$7:$AC$288,10,FALSE),""))))</f>
        <v>/meɪk/</v>
      </c>
      <c r="J184" s="38" t="str">
        <f>IF(P$3=TRUE,"",IF(P$6=TRUE,VLOOKUP($P183+141,$O$7:$AC$288,14,FALSE),IF(S$6=TRUE,VLOOKUP($P183+90,$R$7:$AC$288,11,FALSE),"")))</f>
        <v>/meɪd/</v>
      </c>
      <c r="K184" s="38" t="str">
        <f>IF(P$3=TRUE,"",IF(P$6=TRUE,VLOOKUP($P183+141,$O$7:$AC$288,15,FALSE),IF(S$6=TRUE,VLOOKUP($P183+90,$R$7:$AC$288,12,FALSE),"")))</f>
        <v>/meɪd/</v>
      </c>
      <c r="O184" s="16">
        <f>O183+141</f>
        <v>246</v>
      </c>
      <c r="P184" s="60"/>
      <c r="Q184" s="54"/>
      <c r="R184" s="23"/>
      <c r="S184" s="23"/>
      <c r="T184" s="23"/>
      <c r="V184" s="61"/>
      <c r="Y184" s="27"/>
      <c r="Z184" s="24" t="s">
        <v>555</v>
      </c>
      <c r="AA184" s="26" t="s">
        <v>556</v>
      </c>
      <c r="AB184" s="26" t="s">
        <v>557</v>
      </c>
      <c r="AC184" s="26" t="s">
        <v>557</v>
      </c>
    </row>
    <row r="185" spans="1:30" ht="15.75">
      <c r="A185" s="58">
        <f t="shared" si="11"/>
        <v>44</v>
      </c>
      <c r="B185" s="39">
        <f t="shared" si="12"/>
        <v>0</v>
      </c>
      <c r="C185" s="40"/>
      <c r="D185" s="40"/>
      <c r="E185" s="40"/>
      <c r="F185" s="46"/>
      <c r="G185" s="52">
        <f>IF(P$6=TRUE,VLOOKUP($P185,$O$7:$AC$288,2,FALSE),IF(S$6=TRUE,VLOOKUP($P185,$R$7:$AC$288,2,FALSE),IF(V$6=TRUE,VLOOKUP($P185,$U$7:$AC$288,2,FALSE),VLOOKUP($P185,$X$7:$AC$288,2,FALSE))))</f>
        <v>44</v>
      </c>
      <c r="H185" s="42">
        <f>IF(P$6=TRUE,VLOOKUP($P185,$O$7:$AC$288,12,FALSE),IF(S$6=TRUE,VLOOKUP($P185,$R$7:$AC$288,9,FALSE),""))</f>
        <v>0</v>
      </c>
      <c r="I185" s="37" t="str">
        <f>IF(P$6=TRUE,VLOOKUP($P185,$O$7:$AC$288,13,FALSE),IF(S$6=TRUE,VLOOKUP($P185,$R$7:$AC$288,10,FALSE),""))</f>
        <v>learn</v>
      </c>
      <c r="J185" s="37" t="str">
        <f>IF(P$6=TRUE,VLOOKUP($P185,$O$7:$AC$288,14,FALSE),IF(S$6=TRUE,VLOOKUP($P185,$R$7:$AC$288,11,FALSE),""))</f>
        <v>learned (learnt)</v>
      </c>
      <c r="K185" s="37" t="str">
        <f>IF(P$6=TRUE,VLOOKUP($P185,$O$7:$AC$288,15,FALSE),IF(S$6=TRUE,VLOOKUP($P185,$R$7:$AC$288,12,FALSE),""))</f>
        <v>learned (learnt)</v>
      </c>
      <c r="N185" s="16">
        <f ca="1">RAND()</f>
        <v>0.823238790396805</v>
      </c>
      <c r="O185" s="16">
        <f t="shared" si="8"/>
        <v>29</v>
      </c>
      <c r="P185" s="60">
        <v>90</v>
      </c>
      <c r="Q185" s="54">
        <f ca="1">RAND()/AD185</f>
        <v>0.3648559772626543</v>
      </c>
      <c r="R185" s="23">
        <f>RANK(Q185,Q$7:Q$288)</f>
        <v>52</v>
      </c>
      <c r="S185" s="60">
        <v>62</v>
      </c>
      <c r="T185" s="23">
        <f ca="1">RAND()</f>
        <v>0.0944955718678</v>
      </c>
      <c r="U185" s="23">
        <f>RANK(T185,T$7:T$288)</f>
        <v>59</v>
      </c>
      <c r="V185" s="61">
        <v>45</v>
      </c>
      <c r="Y185" s="27"/>
      <c r="Z185" s="24"/>
      <c r="AA185" s="25" t="s">
        <v>558</v>
      </c>
      <c r="AB185" s="25" t="s">
        <v>559</v>
      </c>
      <c r="AC185" s="25" t="s">
        <v>559</v>
      </c>
      <c r="AD185" s="56">
        <v>1</v>
      </c>
    </row>
    <row r="186" spans="1:29" ht="13.5">
      <c r="A186" s="59">
        <f t="shared" si="11"/>
        <v>1</v>
      </c>
      <c r="B186" s="43" t="str">
        <f t="shared" si="12"/>
        <v>学ぶ</v>
      </c>
      <c r="C186" s="44"/>
      <c r="D186" s="44"/>
      <c r="E186" s="44"/>
      <c r="F186" s="46"/>
      <c r="G186" s="57">
        <f>IF(P$6=TRUE,VLOOKUP($P185,$O$7:$AD$288,16,FALSE),IF(S$6=TRUE,VLOOKUP($P185,$R$7:$AD$288,13,FALSE),IF(V$6=TRUE,VLOOKUP($P185,$U$7:$AD$288,10,FALSE),VLOOKUP($P185,$X$7:$AD$288,7,FALSE))))</f>
        <v>1</v>
      </c>
      <c r="H186" s="45" t="str">
        <f>IF(P$6=TRUE,VLOOKUP($P185+141,$O$7:$AC$288,12,FALSE),IF(S$6=TRUE,VLOOKUP($P185+90,$R$7:$AC$288,9,FALSE),""))</f>
        <v>学ぶ</v>
      </c>
      <c r="I186" s="38" t="str">
        <f>IF(P$3=TRUE,"",(IF(P$6=TRUE,VLOOKUP($P185+141,$O$7:$AC$288,13,FALSE),IF(S$6=TRUE,VLOOKUP($P185+90,$R$7:$AC$288,10,FALSE),""))))</f>
        <v>/ləːrn/</v>
      </c>
      <c r="J186" s="38" t="str">
        <f>IF(P$3=TRUE,"",IF(P$6=TRUE,VLOOKUP($P185+141,$O$7:$AC$288,14,FALSE),IF(S$6=TRUE,VLOOKUP($P185+90,$R$7:$AC$288,11,FALSE),"")))</f>
        <v>/ləːrnd/ (/ləːrnt/)</v>
      </c>
      <c r="K186" s="38" t="str">
        <f>IF(P$3=TRUE,"",IF(P$6=TRUE,VLOOKUP($P185+141,$O$7:$AC$288,15,FALSE),IF(S$6=TRUE,VLOOKUP($P185+90,$R$7:$AC$288,12,FALSE),"")))</f>
        <v>/ləːrnd/ (/ləːrnt/)</v>
      </c>
      <c r="O186" s="16">
        <f>O185+141</f>
        <v>170</v>
      </c>
      <c r="P186" s="60"/>
      <c r="Q186" s="54"/>
      <c r="R186" s="23">
        <f>R185+90</f>
        <v>142</v>
      </c>
      <c r="S186" s="60"/>
      <c r="T186" s="23"/>
      <c r="U186" s="23">
        <f>U185+63</f>
        <v>122</v>
      </c>
      <c r="V186" s="61"/>
      <c r="Y186" s="27"/>
      <c r="Z186" s="24" t="s">
        <v>560</v>
      </c>
      <c r="AA186" s="26" t="s">
        <v>561</v>
      </c>
      <c r="AB186" s="26" t="s">
        <v>562</v>
      </c>
      <c r="AC186" s="26" t="s">
        <v>562</v>
      </c>
    </row>
    <row r="187" spans="1:30" ht="15.75">
      <c r="A187" s="58">
        <f t="shared" si="11"/>
        <v>0</v>
      </c>
      <c r="B187" s="39">
        <f t="shared" si="12"/>
      </c>
      <c r="C187" s="40"/>
      <c r="D187" s="40"/>
      <c r="E187" s="40"/>
      <c r="F187" s="46"/>
      <c r="G187" s="52">
        <f>IF(P$6=TRUE,VLOOKUP($P187,$O$7:$AC$288,2,FALSE),IF(S$6=TRUE,VLOOKUP($P187,$R$7:$AC$288,2,FALSE),IF(V$6=TRUE,VLOOKUP($P187,$U$7:$AC$288,2,FALSE),VLOOKUP($P187,$X$7:$AC$288,2,FALSE))))</f>
        <v>0</v>
      </c>
      <c r="H187" s="42">
        <f>IF(P$6=TRUE,VLOOKUP($P187,$O$7:$AC$288,12,FALSE),"")</f>
      </c>
      <c r="I187" s="37">
        <f>IF(P$6=TRUE,VLOOKUP($P187,$O$7:$AC$288,13,FALSE),"")</f>
      </c>
      <c r="J187" s="37">
        <f>IF(P$6=TRUE,VLOOKUP($P187,$O$7:$AC$288,14,FALSE),"")</f>
      </c>
      <c r="K187" s="37">
        <f>IF(P$6=TRUE,VLOOKUP($P187,$O$7:$AC$288,15,FALSE),"")</f>
      </c>
      <c r="N187" s="16">
        <f ca="1">RAND()</f>
        <v>0.23948748702221234</v>
      </c>
      <c r="O187" s="16">
        <f t="shared" si="8"/>
        <v>109</v>
      </c>
      <c r="P187" s="60">
        <v>91</v>
      </c>
      <c r="Q187" s="54">
        <f ca="1">RAND()/AD187</f>
        <v>0.507560106074434</v>
      </c>
      <c r="R187" s="23">
        <f>RANK(Q187,Q$7:Q$288)</f>
        <v>41</v>
      </c>
      <c r="S187" s="60">
        <v>63</v>
      </c>
      <c r="T187" s="23">
        <f ca="1">RAND()</f>
        <v>0.2523383136637897</v>
      </c>
      <c r="U187" s="23">
        <f>RANK(T187,T$7:T$288)</f>
        <v>48</v>
      </c>
      <c r="V187" s="61">
        <v>46</v>
      </c>
      <c r="W187" s="27">
        <f ca="1">RAND()</f>
        <v>0.8460969218148051</v>
      </c>
      <c r="X187" s="27">
        <f>RANK(W187,W$7:W$288)</f>
        <v>10</v>
      </c>
      <c r="Y187" s="62">
        <v>39</v>
      </c>
      <c r="Z187" s="24"/>
      <c r="AA187" s="25" t="s">
        <v>563</v>
      </c>
      <c r="AB187" s="25" t="s">
        <v>564</v>
      </c>
      <c r="AC187" s="25" t="s">
        <v>564</v>
      </c>
      <c r="AD187" s="56">
        <v>0.91</v>
      </c>
    </row>
    <row r="188" spans="1:29" ht="13.5">
      <c r="A188" s="59">
        <f t="shared" si="11"/>
        <v>0</v>
      </c>
      <c r="B188" s="43">
        <f t="shared" si="12"/>
      </c>
      <c r="C188" s="44"/>
      <c r="D188" s="44"/>
      <c r="E188" s="44"/>
      <c r="F188" s="46"/>
      <c r="G188" s="57">
        <f>IF(P$6=TRUE,VLOOKUP($P187,$O$7:$AD$288,16,FALSE),IF(S$6=TRUE,VLOOKUP($P187,$R$7:$AD$288,13,FALSE),IF(V$6=TRUE,VLOOKUP($P187,$U$7:$AD$288,10,FALSE),VLOOKUP($P187,$X$7:$AD$288,7,FALSE))))</f>
        <v>0</v>
      </c>
      <c r="H188" s="45">
        <f>IF(P$6=TRUE,VLOOKUP($P187+141,$O$7:$AC$288,12,FALSE),"")</f>
      </c>
      <c r="I188" s="38">
        <f>IF(P$3=TRUE,"",(IF(P$6=TRUE,VLOOKUP($P187+141,$O$7:$AC$288,13,FALSE),"")))</f>
      </c>
      <c r="J188" s="38">
        <f>IF(P$3=TRUE,"",IF(P$6=TRUE,VLOOKUP($P187+141,$O$7:$AC$288,14,FALSE),""))</f>
      </c>
      <c r="K188" s="38">
        <f>IF(P$3=TRUE,"",IF(P$6=TRUE,VLOOKUP($P187+141,$O$7:$AC$288,15,FALSE),""))</f>
      </c>
      <c r="O188" s="16">
        <f>O187+141</f>
        <v>250</v>
      </c>
      <c r="P188" s="60"/>
      <c r="Q188" s="54"/>
      <c r="R188" s="23">
        <f>R187+90</f>
        <v>131</v>
      </c>
      <c r="S188" s="60"/>
      <c r="T188" s="23"/>
      <c r="U188" s="23">
        <f>U187+63</f>
        <v>111</v>
      </c>
      <c r="V188" s="61"/>
      <c r="X188" s="27">
        <f>X187+50</f>
        <v>60</v>
      </c>
      <c r="Y188" s="62"/>
      <c r="Z188" s="24" t="s">
        <v>565</v>
      </c>
      <c r="AA188" s="26" t="s">
        <v>566</v>
      </c>
      <c r="AB188" s="26" t="s">
        <v>567</v>
      </c>
      <c r="AC188" s="26" t="s">
        <v>567</v>
      </c>
    </row>
    <row r="189" spans="1:30" ht="15.75">
      <c r="A189" s="58">
        <f t="shared" si="11"/>
        <v>0</v>
      </c>
      <c r="B189" s="39">
        <f t="shared" si="12"/>
      </c>
      <c r="C189" s="40"/>
      <c r="D189" s="40"/>
      <c r="E189" s="40"/>
      <c r="F189" s="46"/>
      <c r="G189" s="52">
        <f>IF(P$6=TRUE,VLOOKUP($P189,$O$7:$AC$288,2,FALSE),IF(S$6=TRUE,VLOOKUP($P189,$R$7:$AC$288,2,FALSE),IF(V$6=TRUE,VLOOKUP($P189,$U$7:$AC$288,2,FALSE),VLOOKUP($P189,$X$7:$AC$288,2,FALSE))))</f>
        <v>0</v>
      </c>
      <c r="H189" s="42">
        <f>IF(P$6=TRUE,VLOOKUP($P189,$O$7:$AC$288,12,FALSE),"")</f>
      </c>
      <c r="I189" s="37">
        <f>IF(P$6=TRUE,VLOOKUP($P189,$O$7:$AC$288,13,FALSE),"")</f>
      </c>
      <c r="J189" s="37">
        <f>IF(P$6=TRUE,VLOOKUP($P189,$O$7:$AC$288,14,FALSE),"")</f>
      </c>
      <c r="K189" s="37">
        <f>IF(P$6=TRUE,VLOOKUP($P189,$O$7:$AC$288,15,FALSE),"")</f>
      </c>
      <c r="N189" s="16">
        <f ca="1">RAND()</f>
        <v>0.21793704514741052</v>
      </c>
      <c r="O189" s="16">
        <f t="shared" si="8"/>
        <v>114</v>
      </c>
      <c r="P189" s="60">
        <v>92</v>
      </c>
      <c r="Q189" s="54">
        <f ca="1">RAND()/AD189</f>
        <v>0.3318265988851703</v>
      </c>
      <c r="R189" s="23">
        <f>RANK(Q189,Q$7:Q$288)</f>
        <v>59</v>
      </c>
      <c r="S189" s="60">
        <v>64</v>
      </c>
      <c r="T189" s="23"/>
      <c r="V189" s="61"/>
      <c r="Y189" s="27"/>
      <c r="Z189" s="24" t="s">
        <v>419</v>
      </c>
      <c r="AA189" s="25" t="s">
        <v>568</v>
      </c>
      <c r="AB189" s="25" t="s">
        <v>568</v>
      </c>
      <c r="AC189" s="25" t="s">
        <v>568</v>
      </c>
      <c r="AD189" s="56">
        <v>1</v>
      </c>
    </row>
    <row r="190" spans="1:29" ht="13.5">
      <c r="A190" s="59">
        <f t="shared" si="11"/>
        <v>0</v>
      </c>
      <c r="B190" s="43">
        <f t="shared" si="12"/>
      </c>
      <c r="C190" s="44"/>
      <c r="D190" s="44"/>
      <c r="E190" s="44"/>
      <c r="F190" s="46"/>
      <c r="G190" s="57">
        <f>IF(P$6=TRUE,VLOOKUP($P189,$O$7:$AD$288,16,FALSE),IF(S$6=TRUE,VLOOKUP($P189,$R$7:$AD$288,13,FALSE),IF(V$6=TRUE,VLOOKUP($P189,$U$7:$AD$288,10,FALSE),VLOOKUP($P189,$X$7:$AD$288,7,FALSE))))</f>
        <v>0</v>
      </c>
      <c r="H190" s="45">
        <f>IF(P$6=TRUE,VLOOKUP($P189+141,$O$7:$AC$288,12,FALSE),"")</f>
      </c>
      <c r="I190" s="38">
        <f>IF(P$3=TRUE,"",(IF(P$6=TRUE,VLOOKUP($P189+141,$O$7:$AC$288,13,FALSE),"")))</f>
      </c>
      <c r="J190" s="38">
        <f>IF(P$3=TRUE,"",IF(P$6=TRUE,VLOOKUP($P189+141,$O$7:$AC$288,14,FALSE),""))</f>
      </c>
      <c r="K190" s="38">
        <f>IF(P$3=TRUE,"",IF(P$6=TRUE,VLOOKUP($P189+141,$O$7:$AC$288,15,FALSE),""))</f>
      </c>
      <c r="O190" s="16">
        <f>O189+141</f>
        <v>255</v>
      </c>
      <c r="P190" s="60"/>
      <c r="Q190" s="54"/>
      <c r="R190" s="23">
        <f>R189+90</f>
        <v>149</v>
      </c>
      <c r="S190" s="60"/>
      <c r="T190" s="23"/>
      <c r="V190" s="61"/>
      <c r="Y190" s="27"/>
      <c r="Z190" s="24" t="s">
        <v>569</v>
      </c>
      <c r="AA190" s="26" t="s">
        <v>570</v>
      </c>
      <c r="AB190" s="26" t="s">
        <v>570</v>
      </c>
      <c r="AC190" s="26" t="s">
        <v>570</v>
      </c>
    </row>
    <row r="191" spans="1:30" ht="15.75">
      <c r="A191" s="58">
        <f t="shared" si="11"/>
        <v>0</v>
      </c>
      <c r="B191" s="39">
        <f t="shared" si="12"/>
      </c>
      <c r="C191" s="40"/>
      <c r="D191" s="40"/>
      <c r="E191" s="40"/>
      <c r="F191" s="46"/>
      <c r="G191" s="52">
        <f>IF(P$6=TRUE,VLOOKUP($P191,$O$7:$AC$288,2,FALSE),IF(S$6=TRUE,VLOOKUP($P191,$R$7:$AC$288,2,FALSE),IF(V$6=TRUE,VLOOKUP($P191,$U$7:$AC$288,2,FALSE),VLOOKUP($P191,$X$7:$AC$288,2,FALSE))))</f>
        <v>0</v>
      </c>
      <c r="H191" s="42">
        <f>IF(P$6=TRUE,VLOOKUP($P191,$O$7:$AC$288,12,FALSE),"")</f>
      </c>
      <c r="I191" s="37">
        <f>IF(P$6=TRUE,VLOOKUP($P191,$O$7:$AC$288,13,FALSE),"")</f>
      </c>
      <c r="J191" s="37">
        <f>IF(P$6=TRUE,VLOOKUP($P191,$O$7:$AC$288,14,FALSE),"")</f>
      </c>
      <c r="K191" s="37">
        <f>IF(P$6=TRUE,VLOOKUP($P191,$O$7:$AC$288,15,FALSE),"")</f>
      </c>
      <c r="N191" s="16">
        <f ca="1">RAND()</f>
        <v>0.5710473927187576</v>
      </c>
      <c r="O191" s="16">
        <f t="shared" si="8"/>
        <v>59</v>
      </c>
      <c r="P191" s="60">
        <v>93</v>
      </c>
      <c r="Q191" s="54"/>
      <c r="R191" s="23"/>
      <c r="S191" s="23"/>
      <c r="T191" s="23"/>
      <c r="V191" s="61"/>
      <c r="Y191" s="27"/>
      <c r="Z191" s="24"/>
      <c r="AA191" s="25" t="s">
        <v>571</v>
      </c>
      <c r="AB191" s="25" t="s">
        <v>572</v>
      </c>
      <c r="AC191" s="25" t="s">
        <v>573</v>
      </c>
      <c r="AD191" s="56">
        <v>1</v>
      </c>
    </row>
    <row r="192" spans="1:29" ht="13.5">
      <c r="A192" s="59">
        <f t="shared" si="11"/>
        <v>0</v>
      </c>
      <c r="B192" s="43">
        <f t="shared" si="12"/>
      </c>
      <c r="C192" s="44"/>
      <c r="D192" s="44"/>
      <c r="E192" s="44"/>
      <c r="F192" s="46"/>
      <c r="G192" s="57">
        <f>IF(P$6=TRUE,VLOOKUP($P191,$O$7:$AD$288,16,FALSE),IF(S$6=TRUE,VLOOKUP($P191,$R$7:$AD$288,13,FALSE),IF(V$6=TRUE,VLOOKUP($P191,$U$7:$AD$288,10,FALSE),VLOOKUP($P191,$X$7:$AD$288,7,FALSE))))</f>
        <v>0</v>
      </c>
      <c r="H192" s="45">
        <f>IF(P$6=TRUE,VLOOKUP($P191+141,$O$7:$AC$288,12,FALSE),"")</f>
      </c>
      <c r="I192" s="38">
        <f>IF(P$3=TRUE,"",(IF(P$6=TRUE,VLOOKUP($P191+141,$O$7:$AC$288,13,FALSE),"")))</f>
      </c>
      <c r="J192" s="38">
        <f>IF(P$3=TRUE,"",IF(P$6=TRUE,VLOOKUP($P191+141,$O$7:$AC$288,14,FALSE),""))</f>
      </c>
      <c r="K192" s="38">
        <f>IF(P$3=TRUE,"",IF(P$6=TRUE,VLOOKUP($P191+141,$O$7:$AC$288,15,FALSE),""))</f>
      </c>
      <c r="O192" s="16">
        <f>O191+141</f>
        <v>200</v>
      </c>
      <c r="P192" s="60"/>
      <c r="Q192" s="54"/>
      <c r="R192" s="23"/>
      <c r="S192" s="23"/>
      <c r="T192" s="23"/>
      <c r="V192" s="61"/>
      <c r="Y192" s="27"/>
      <c r="Z192" s="24" t="s">
        <v>574</v>
      </c>
      <c r="AA192" s="26" t="s">
        <v>575</v>
      </c>
      <c r="AB192" s="26" t="s">
        <v>576</v>
      </c>
      <c r="AC192" s="26" t="s">
        <v>577</v>
      </c>
    </row>
    <row r="193" spans="1:30" ht="15.75">
      <c r="A193" s="58">
        <f t="shared" si="11"/>
        <v>0</v>
      </c>
      <c r="B193" s="39">
        <f t="shared" si="12"/>
      </c>
      <c r="C193" s="40"/>
      <c r="D193" s="40"/>
      <c r="E193" s="40"/>
      <c r="F193" s="46"/>
      <c r="G193" s="52">
        <f>IF(P$6=TRUE,VLOOKUP($P193,$O$7:$AC$288,2,FALSE),IF(S$6=TRUE,VLOOKUP($P193,$R$7:$AC$288,2,FALSE),IF(V$6=TRUE,VLOOKUP($P193,$U$7:$AC$288,2,FALSE),VLOOKUP($P193,$X$7:$AC$288,2,FALSE))))</f>
        <v>0</v>
      </c>
      <c r="H193" s="42">
        <f>IF(P$6=TRUE,VLOOKUP($P193,$O$7:$AC$288,12,FALSE),"")</f>
      </c>
      <c r="I193" s="37">
        <f>IF(P$6=TRUE,VLOOKUP($P193,$O$7:$AC$288,13,FALSE),"")</f>
      </c>
      <c r="J193" s="37">
        <f>IF(P$6=TRUE,VLOOKUP($P193,$O$7:$AC$288,14,FALSE),"")</f>
      </c>
      <c r="K193" s="37">
        <f>IF(P$6=TRUE,VLOOKUP($P193,$O$7:$AC$288,15,FALSE),"")</f>
      </c>
      <c r="N193" s="16">
        <f ca="1">RAND()</f>
        <v>0.46777089091835</v>
      </c>
      <c r="O193" s="16">
        <f t="shared" si="8"/>
        <v>74</v>
      </c>
      <c r="P193" s="60">
        <v>94</v>
      </c>
      <c r="Q193" s="54">
        <f ca="1">RAND()/AD193</f>
        <v>0.08035465125750219</v>
      </c>
      <c r="R193" s="23">
        <f>RANK(Q193,Q$7:Q$288)</f>
        <v>84</v>
      </c>
      <c r="S193" s="60">
        <v>65</v>
      </c>
      <c r="T193" s="23"/>
      <c r="V193" s="61"/>
      <c r="Y193" s="27"/>
      <c r="Z193" s="24" t="s">
        <v>578</v>
      </c>
      <c r="AA193" s="25" t="s">
        <v>579</v>
      </c>
      <c r="AB193" s="25" t="s">
        <v>580</v>
      </c>
      <c r="AC193" s="25" t="s">
        <v>581</v>
      </c>
      <c r="AD193" s="56">
        <v>1</v>
      </c>
    </row>
    <row r="194" spans="1:29" ht="13.5">
      <c r="A194" s="59">
        <f t="shared" si="11"/>
        <v>0</v>
      </c>
      <c r="B194" s="43">
        <f t="shared" si="12"/>
      </c>
      <c r="C194" s="44"/>
      <c r="D194" s="44"/>
      <c r="E194" s="44"/>
      <c r="F194" s="46"/>
      <c r="G194" s="57">
        <f>IF(P$6=TRUE,VLOOKUP($P193,$O$7:$AD$288,16,FALSE),IF(S$6=TRUE,VLOOKUP($P193,$R$7:$AD$288,13,FALSE),IF(V$6=TRUE,VLOOKUP($P193,$U$7:$AD$288,10,FALSE),VLOOKUP($P193,$X$7:$AD$288,7,FALSE))))</f>
        <v>0</v>
      </c>
      <c r="H194" s="45">
        <f>IF(P$6=TRUE,VLOOKUP($P193+141,$O$7:$AC$288,12,FALSE),"")</f>
      </c>
      <c r="I194" s="38">
        <f>IF(P$3=TRUE,"",(IF(P$6=TRUE,VLOOKUP($P193+141,$O$7:$AC$288,13,FALSE),"")))</f>
      </c>
      <c r="J194" s="38">
        <f>IF(P$3=TRUE,"",IF(P$6=TRUE,VLOOKUP($P193+141,$O$7:$AC$288,14,FALSE),""))</f>
      </c>
      <c r="K194" s="38">
        <f>IF(P$3=TRUE,"",IF(P$6=TRUE,VLOOKUP($P193+141,$O$7:$AC$288,15,FALSE),""))</f>
      </c>
      <c r="O194" s="16">
        <f>O193+141</f>
        <v>215</v>
      </c>
      <c r="P194" s="60"/>
      <c r="Q194" s="54"/>
      <c r="R194" s="23">
        <f>R193+90</f>
        <v>174</v>
      </c>
      <c r="S194" s="60"/>
      <c r="T194" s="23"/>
      <c r="V194" s="61"/>
      <c r="Y194" s="27"/>
      <c r="Z194" s="24" t="s">
        <v>582</v>
      </c>
      <c r="AA194" s="26" t="s">
        <v>583</v>
      </c>
      <c r="AB194" s="26" t="s">
        <v>584</v>
      </c>
      <c r="AC194" s="26" t="s">
        <v>585</v>
      </c>
    </row>
    <row r="195" spans="1:30" ht="15.75">
      <c r="A195" s="58">
        <f t="shared" si="11"/>
        <v>0</v>
      </c>
      <c r="B195" s="39">
        <f t="shared" si="12"/>
      </c>
      <c r="C195" s="40"/>
      <c r="D195" s="40"/>
      <c r="E195" s="40"/>
      <c r="F195" s="46"/>
      <c r="G195" s="52">
        <f>IF(P$6=TRUE,VLOOKUP($P195,$O$7:$AC$288,2,FALSE),IF(S$6=TRUE,VLOOKUP($P195,$R$7:$AC$288,2,FALSE),IF(V$6=TRUE,VLOOKUP($P195,$U$7:$AC$288,2,FALSE),VLOOKUP($P195,$X$7:$AC$288,2,FALSE))))</f>
        <v>0</v>
      </c>
      <c r="H195" s="42">
        <f>IF(P$6=TRUE,VLOOKUP($P195,$O$7:$AC$288,12,FALSE),"")</f>
      </c>
      <c r="I195" s="37">
        <f>IF(P$6=TRUE,VLOOKUP($P195,$O$7:$AC$288,13,FALSE),"")</f>
      </c>
      <c r="J195" s="37">
        <f>IF(P$6=TRUE,VLOOKUP($P195,$O$7:$AC$288,14,FALSE),"")</f>
      </c>
      <c r="K195" s="37">
        <f>IF(P$6=TRUE,VLOOKUP($P195,$O$7:$AC$288,15,FALSE),"")</f>
      </c>
      <c r="N195" s="16">
        <f ca="1">RAND()</f>
        <v>0.18924670911536845</v>
      </c>
      <c r="O195" s="16">
        <f t="shared" si="8"/>
        <v>119</v>
      </c>
      <c r="P195" s="60">
        <v>95</v>
      </c>
      <c r="Q195" s="54">
        <f ca="1">RAND()/AD195</f>
        <v>0.3743569999289628</v>
      </c>
      <c r="R195" s="23">
        <f>RANK(Q195,Q$7:Q$288)</f>
        <v>50</v>
      </c>
      <c r="S195" s="60">
        <v>66</v>
      </c>
      <c r="T195" s="23"/>
      <c r="V195" s="61"/>
      <c r="Y195" s="27"/>
      <c r="Z195" s="24"/>
      <c r="AA195" s="25" t="s">
        <v>586</v>
      </c>
      <c r="AB195" s="25" t="s">
        <v>587</v>
      </c>
      <c r="AC195" s="25" t="s">
        <v>587</v>
      </c>
      <c r="AD195" s="56">
        <v>1</v>
      </c>
    </row>
    <row r="196" spans="1:29" ht="13.5">
      <c r="A196" s="59">
        <f t="shared" si="11"/>
        <v>0</v>
      </c>
      <c r="B196" s="43">
        <f t="shared" si="12"/>
      </c>
      <c r="C196" s="44"/>
      <c r="D196" s="44"/>
      <c r="E196" s="44"/>
      <c r="F196" s="46"/>
      <c r="G196" s="57">
        <f>IF(P$6=TRUE,VLOOKUP($P195,$O$7:$AD$288,16,FALSE),IF(S$6=TRUE,VLOOKUP($P195,$R$7:$AD$288,13,FALSE),IF(V$6=TRUE,VLOOKUP($P195,$U$7:$AD$288,10,FALSE),VLOOKUP($P195,$X$7:$AD$288,7,FALSE))))</f>
        <v>0</v>
      </c>
      <c r="H196" s="45">
        <f>IF(P$6=TRUE,VLOOKUP($P195+141,$O$7:$AC$288,12,FALSE),"")</f>
      </c>
      <c r="I196" s="38">
        <f>IF(P$3=TRUE,"",(IF(P$6=TRUE,VLOOKUP($P195+141,$O$7:$AC$288,13,FALSE),"")))</f>
      </c>
      <c r="J196" s="38">
        <f>IF(P$3=TRUE,"",IF(P$6=TRUE,VLOOKUP($P195+141,$O$7:$AC$288,14,FALSE),""))</f>
      </c>
      <c r="K196" s="38">
        <f>IF(P$3=TRUE,"",IF(P$6=TRUE,VLOOKUP($P195+141,$O$7:$AC$288,15,FALSE),""))</f>
      </c>
      <c r="O196" s="16">
        <f>O195+141</f>
        <v>260</v>
      </c>
      <c r="P196" s="60"/>
      <c r="Q196" s="54"/>
      <c r="R196" s="23">
        <f>R195+90</f>
        <v>140</v>
      </c>
      <c r="S196" s="60"/>
      <c r="T196" s="23"/>
      <c r="V196" s="61"/>
      <c r="Y196" s="27"/>
      <c r="Z196" s="24" t="s">
        <v>588</v>
      </c>
      <c r="AA196" s="26" t="s">
        <v>589</v>
      </c>
      <c r="AB196" s="26" t="s">
        <v>590</v>
      </c>
      <c r="AC196" s="26" t="s">
        <v>590</v>
      </c>
    </row>
    <row r="197" spans="1:30" ht="15.75">
      <c r="A197" s="58">
        <f t="shared" si="11"/>
        <v>0</v>
      </c>
      <c r="B197" s="39">
        <f t="shared" si="12"/>
      </c>
      <c r="C197" s="40"/>
      <c r="D197" s="40"/>
      <c r="E197" s="40"/>
      <c r="F197" s="46"/>
      <c r="G197" s="52">
        <f>IF(P$6=TRUE,VLOOKUP($P197,$O$7:$AC$288,2,FALSE),IF(S$6=TRUE,VLOOKUP($P197,$R$7:$AC$288,2,FALSE),IF(V$6=TRUE,VLOOKUP($P197,$U$7:$AC$288,2,FALSE),VLOOKUP($P197,$X$7:$AC$288,2,FALSE))))</f>
        <v>0</v>
      </c>
      <c r="H197" s="42">
        <f>IF(P$6=TRUE,VLOOKUP($P197,$O$7:$AC$288,12,FALSE),"")</f>
      </c>
      <c r="I197" s="37">
        <f>IF(P$6=TRUE,VLOOKUP($P197,$O$7:$AC$288,13,FALSE),"")</f>
      </c>
      <c r="J197" s="37">
        <f>IF(P$6=TRUE,VLOOKUP($P197,$O$7:$AC$288,14,FALSE),"")</f>
      </c>
      <c r="K197" s="37">
        <f>IF(P$6=TRUE,VLOOKUP($P197,$O$7:$AC$288,15,FALSE),"")</f>
      </c>
      <c r="N197" s="16">
        <f ca="1">RAND()</f>
        <v>0.8032572220335472</v>
      </c>
      <c r="O197" s="16">
        <f t="shared" si="8"/>
        <v>32</v>
      </c>
      <c r="P197" s="60">
        <v>96</v>
      </c>
      <c r="Q197" s="54">
        <f ca="1">RAND()/AD197</f>
        <v>0.7714233023438473</v>
      </c>
      <c r="R197" s="23">
        <f>RANK(Q197,Q$7:Q$288)</f>
        <v>23</v>
      </c>
      <c r="S197" s="60">
        <v>67</v>
      </c>
      <c r="T197" s="23"/>
      <c r="V197" s="61"/>
      <c r="Y197" s="27"/>
      <c r="Z197" s="24" t="s">
        <v>591</v>
      </c>
      <c r="AA197" s="25" t="s">
        <v>592</v>
      </c>
      <c r="AB197" s="25" t="s">
        <v>593</v>
      </c>
      <c r="AC197" s="25" t="s">
        <v>593</v>
      </c>
      <c r="AD197" s="56">
        <v>1</v>
      </c>
    </row>
    <row r="198" spans="1:29" ht="13.5">
      <c r="A198" s="59">
        <f t="shared" si="11"/>
        <v>0</v>
      </c>
      <c r="B198" s="43">
        <f t="shared" si="12"/>
      </c>
      <c r="C198" s="44"/>
      <c r="D198" s="44"/>
      <c r="E198" s="44"/>
      <c r="F198" s="46"/>
      <c r="G198" s="57">
        <f>IF(P$6=TRUE,VLOOKUP($P197,$O$7:$AD$288,16,FALSE),IF(S$6=TRUE,VLOOKUP($P197,$R$7:$AD$288,13,FALSE),IF(V$6=TRUE,VLOOKUP($P197,$U$7:$AD$288,10,FALSE),VLOOKUP($P197,$X$7:$AD$288,7,FALSE))))</f>
        <v>0</v>
      </c>
      <c r="H198" s="45">
        <f>IF(P$6=TRUE,VLOOKUP($P197+141,$O$7:$AC$288,12,FALSE),"")</f>
      </c>
      <c r="I198" s="38">
        <f>IF(P$3=TRUE,"",(IF(P$6=TRUE,VLOOKUP($P197+141,$O$7:$AC$288,13,FALSE),"")))</f>
      </c>
      <c r="J198" s="38">
        <f>IF(P$3=TRUE,"",IF(P$6=TRUE,VLOOKUP($P197+141,$O$7:$AC$288,14,FALSE),""))</f>
      </c>
      <c r="K198" s="38">
        <f>IF(P$3=TRUE,"",IF(P$6=TRUE,VLOOKUP($P197+141,$O$7:$AC$288,15,FALSE),""))</f>
      </c>
      <c r="O198" s="16">
        <f>O197+141</f>
        <v>173</v>
      </c>
      <c r="P198" s="60"/>
      <c r="Q198" s="54"/>
      <c r="R198" s="23">
        <f>R197+90</f>
        <v>113</v>
      </c>
      <c r="S198" s="60"/>
      <c r="T198" s="23"/>
      <c r="V198" s="61"/>
      <c r="Y198" s="27"/>
      <c r="Z198" s="24" t="s">
        <v>594</v>
      </c>
      <c r="AA198" s="26" t="s">
        <v>595</v>
      </c>
      <c r="AB198" s="26" t="s">
        <v>596</v>
      </c>
      <c r="AC198" s="26" t="s">
        <v>596</v>
      </c>
    </row>
    <row r="199" spans="1:30" ht="15.75">
      <c r="A199" s="58">
        <f t="shared" si="11"/>
        <v>0</v>
      </c>
      <c r="B199" s="39">
        <f t="shared" si="12"/>
      </c>
      <c r="C199" s="40"/>
      <c r="D199" s="40"/>
      <c r="E199" s="40"/>
      <c r="F199" s="46"/>
      <c r="G199" s="52">
        <f>IF(P$6=TRUE,VLOOKUP($P199,$O$7:$AC$288,2,FALSE),IF(S$6=TRUE,VLOOKUP($P199,$R$7:$AC$288,2,FALSE),IF(V$6=TRUE,VLOOKUP($P199,$U$7:$AC$288,2,FALSE),VLOOKUP($P199,$X$7:$AC$288,2,FALSE))))</f>
        <v>0</v>
      </c>
      <c r="H199" s="42">
        <f>IF(P$6=TRUE,VLOOKUP($P199,$O$7:$AC$288,12,FALSE),"")</f>
      </c>
      <c r="I199" s="37">
        <f>IF(P$6=TRUE,VLOOKUP($P199,$O$7:$AC$288,13,FALSE),"")</f>
      </c>
      <c r="J199" s="37">
        <f>IF(P$6=TRUE,VLOOKUP($P199,$O$7:$AC$288,14,FALSE),"")</f>
      </c>
      <c r="K199" s="37">
        <f>IF(P$6=TRUE,VLOOKUP($P199,$O$7:$AC$288,15,FALSE),"")</f>
      </c>
      <c r="N199" s="16">
        <f ca="1">RAND()</f>
        <v>0.0005045914671839569</v>
      </c>
      <c r="O199" s="16">
        <f aca="true" t="shared" si="13" ref="O199:O261">RANK(N199,N$7:N$288)</f>
        <v>141</v>
      </c>
      <c r="P199" s="60">
        <v>97</v>
      </c>
      <c r="Q199" s="54">
        <f ca="1">RAND()/AD199</f>
        <v>0.359579318923954</v>
      </c>
      <c r="R199" s="23">
        <f>RANK(Q199,Q$7:Q$288)</f>
        <v>53</v>
      </c>
      <c r="S199" s="60">
        <v>68</v>
      </c>
      <c r="T199" s="23"/>
      <c r="V199" s="61"/>
      <c r="Y199" s="27"/>
      <c r="Z199" s="24" t="s">
        <v>597</v>
      </c>
      <c r="AA199" s="25" t="s">
        <v>598</v>
      </c>
      <c r="AB199" s="25" t="s">
        <v>599</v>
      </c>
      <c r="AC199" s="25" t="s">
        <v>600</v>
      </c>
      <c r="AD199" s="56">
        <v>1</v>
      </c>
    </row>
    <row r="200" spans="1:29" ht="13.5">
      <c r="A200" s="59">
        <f t="shared" si="11"/>
        <v>0</v>
      </c>
      <c r="B200" s="43">
        <f t="shared" si="12"/>
      </c>
      <c r="C200" s="44"/>
      <c r="D200" s="44"/>
      <c r="E200" s="44"/>
      <c r="F200" s="46"/>
      <c r="G200" s="57">
        <f>IF(P$6=TRUE,VLOOKUP($P199,$O$7:$AD$288,16,FALSE),IF(S$6=TRUE,VLOOKUP($P199,$R$7:$AD$288,13,FALSE),IF(V$6=TRUE,VLOOKUP($P199,$U$7:$AD$288,10,FALSE),VLOOKUP($P199,$X$7:$AD$288,7,FALSE))))</f>
        <v>0</v>
      </c>
      <c r="H200" s="45">
        <f>IF(P$6=TRUE,VLOOKUP($P199+141,$O$7:$AC$288,12,FALSE),"")</f>
      </c>
      <c r="I200" s="38">
        <f>IF(P$3=TRUE,"",(IF(P$6=TRUE,VLOOKUP($P199+141,$O$7:$AC$288,13,FALSE),"")))</f>
      </c>
      <c r="J200" s="38">
        <f>IF(P$3=TRUE,"",IF(P$6=TRUE,VLOOKUP($P199+141,$O$7:$AC$288,14,FALSE),""))</f>
      </c>
      <c r="K200" s="38">
        <f>IF(P$3=TRUE,"",IF(P$6=TRUE,VLOOKUP($P199+141,$O$7:$AC$288,15,FALSE),""))</f>
      </c>
      <c r="O200" s="16">
        <f>O199+141</f>
        <v>282</v>
      </c>
      <c r="P200" s="60"/>
      <c r="Q200" s="54"/>
      <c r="R200" s="23">
        <f>R199+90</f>
        <v>143</v>
      </c>
      <c r="S200" s="60"/>
      <c r="T200" s="23"/>
      <c r="V200" s="61"/>
      <c r="Y200" s="27"/>
      <c r="Z200" s="24" t="s">
        <v>601</v>
      </c>
      <c r="AA200" s="26" t="s">
        <v>602</v>
      </c>
      <c r="AB200" s="26" t="s">
        <v>603</v>
      </c>
      <c r="AC200" s="26" t="s">
        <v>604</v>
      </c>
    </row>
    <row r="201" spans="1:30" ht="15.75">
      <c r="A201" s="58">
        <f t="shared" si="11"/>
        <v>0</v>
      </c>
      <c r="B201" s="39">
        <f t="shared" si="12"/>
      </c>
      <c r="C201" s="40"/>
      <c r="D201" s="40"/>
      <c r="E201" s="40"/>
      <c r="F201" s="46"/>
      <c r="G201" s="52">
        <f>IF(P$6=TRUE,VLOOKUP($P201,$O$7:$AC$288,2,FALSE),IF(S$6=TRUE,VLOOKUP($P201,$R$7:$AC$288,2,FALSE),IF(V$6=TRUE,VLOOKUP($P201,$U$7:$AC$288,2,FALSE),VLOOKUP($P201,$X$7:$AC$288,2,FALSE))))</f>
        <v>0</v>
      </c>
      <c r="H201" s="42">
        <f>IF(P$6=TRUE,VLOOKUP($P201,$O$7:$AC$288,12,FALSE),"")</f>
      </c>
      <c r="I201" s="37">
        <f>IF(P$6=TRUE,VLOOKUP($P201,$O$7:$AC$288,13,FALSE),"")</f>
      </c>
      <c r="J201" s="37">
        <f>IF(P$6=TRUE,VLOOKUP($P201,$O$7:$AC$288,14,FALSE),"")</f>
      </c>
      <c r="K201" s="37">
        <f>IF(P$6=TRUE,VLOOKUP($P201,$O$7:$AC$288,15,FALSE),"")</f>
      </c>
      <c r="N201" s="16">
        <f ca="1">RAND()</f>
        <v>0.16691979921364036</v>
      </c>
      <c r="O201" s="16">
        <f t="shared" si="13"/>
        <v>121</v>
      </c>
      <c r="P201" s="60">
        <v>98</v>
      </c>
      <c r="Q201" s="54"/>
      <c r="R201" s="23"/>
      <c r="S201" s="23"/>
      <c r="T201" s="23"/>
      <c r="V201" s="61"/>
      <c r="Y201" s="27"/>
      <c r="Z201" s="24"/>
      <c r="AA201" s="25" t="s">
        <v>605</v>
      </c>
      <c r="AB201" s="25" t="s">
        <v>606</v>
      </c>
      <c r="AC201" s="25" t="s">
        <v>607</v>
      </c>
      <c r="AD201" s="56">
        <v>1</v>
      </c>
    </row>
    <row r="202" spans="1:29" ht="13.5">
      <c r="A202" s="59">
        <f t="shared" si="11"/>
        <v>0</v>
      </c>
      <c r="B202" s="43">
        <f t="shared" si="12"/>
      </c>
      <c r="C202" s="44"/>
      <c r="D202" s="44"/>
      <c r="E202" s="44"/>
      <c r="F202" s="46"/>
      <c r="G202" s="57">
        <f>IF(P$6=TRUE,VLOOKUP($P201,$O$7:$AD$288,16,FALSE),IF(S$6=TRUE,VLOOKUP($P201,$R$7:$AD$288,13,FALSE),IF(V$6=TRUE,VLOOKUP($P201,$U$7:$AD$288,10,FALSE),VLOOKUP($P201,$X$7:$AD$288,7,FALSE))))</f>
        <v>0</v>
      </c>
      <c r="H202" s="45">
        <f>IF(P$6=TRUE,VLOOKUP($P201+141,$O$7:$AC$288,12,FALSE),"")</f>
      </c>
      <c r="I202" s="38">
        <f>IF(P$3=TRUE,"",(IF(P$6=TRUE,VLOOKUP($P201+141,$O$7:$AC$288,13,FALSE),"")))</f>
      </c>
      <c r="J202" s="38">
        <f>IF(P$3=TRUE,"",IF(P$6=TRUE,VLOOKUP($P201+141,$O$7:$AC$288,14,FALSE),""))</f>
      </c>
      <c r="K202" s="38">
        <f>IF(P$3=TRUE,"",IF(P$6=TRUE,VLOOKUP($P201+141,$O$7:$AC$288,15,FALSE),""))</f>
      </c>
      <c r="O202" s="16">
        <f>O201+141</f>
        <v>262</v>
      </c>
      <c r="P202" s="60"/>
      <c r="Q202" s="54"/>
      <c r="R202" s="23"/>
      <c r="S202" s="23"/>
      <c r="T202" s="23"/>
      <c r="V202" s="61"/>
      <c r="Y202" s="27"/>
      <c r="Z202" s="24" t="s">
        <v>608</v>
      </c>
      <c r="AA202" s="26" t="s">
        <v>609</v>
      </c>
      <c r="AB202" s="26" t="s">
        <v>610</v>
      </c>
      <c r="AC202" s="26" t="s">
        <v>611</v>
      </c>
    </row>
    <row r="203" spans="1:30" ht="15.75">
      <c r="A203" s="58">
        <f t="shared" si="11"/>
        <v>0</v>
      </c>
      <c r="B203" s="39">
        <f t="shared" si="12"/>
      </c>
      <c r="C203" s="40"/>
      <c r="D203" s="40"/>
      <c r="E203" s="40"/>
      <c r="F203" s="46"/>
      <c r="G203" s="52">
        <f>IF(P$6=TRUE,VLOOKUP($P203,$O$7:$AC$288,2,FALSE),IF(S$6=TRUE,VLOOKUP($P203,$R$7:$AC$288,2,FALSE),IF(V$6=TRUE,VLOOKUP($P203,$U$7:$AC$288,2,FALSE),VLOOKUP($P203,$X$7:$AC$288,2,FALSE))))</f>
        <v>0</v>
      </c>
      <c r="H203" s="42">
        <f>IF(P$6=TRUE,VLOOKUP($P203,$O$7:$AC$288,12,FALSE),"")</f>
      </c>
      <c r="I203" s="37">
        <f>IF(P$6=TRUE,VLOOKUP($P203,$O$7:$AC$288,13,FALSE),"")</f>
      </c>
      <c r="J203" s="37">
        <f>IF(P$6=TRUE,VLOOKUP($P203,$O$7:$AC$288,14,FALSE),"")</f>
      </c>
      <c r="K203" s="37">
        <f>IF(P$6=TRUE,VLOOKUP($P203,$O$7:$AC$288,15,FALSE),"")</f>
      </c>
      <c r="N203" s="16">
        <f ca="1">RAND()</f>
        <v>0.530675077162005</v>
      </c>
      <c r="O203" s="16">
        <f t="shared" si="13"/>
        <v>65</v>
      </c>
      <c r="P203" s="60">
        <v>99</v>
      </c>
      <c r="Q203" s="54">
        <f ca="1">RAND()/AD203</f>
        <v>1.1196817662665046</v>
      </c>
      <c r="R203" s="23">
        <f>RANK(Q203,Q$7:Q$288)</f>
        <v>8</v>
      </c>
      <c r="S203" s="60">
        <v>69</v>
      </c>
      <c r="T203" s="23"/>
      <c r="V203" s="61"/>
      <c r="Y203" s="27"/>
      <c r="Z203" s="24" t="s">
        <v>612</v>
      </c>
      <c r="AA203" s="25" t="s">
        <v>613</v>
      </c>
      <c r="AB203" s="25" t="s">
        <v>613</v>
      </c>
      <c r="AC203" s="25" t="s">
        <v>613</v>
      </c>
      <c r="AD203" s="56">
        <v>0.5714285714285714</v>
      </c>
    </row>
    <row r="204" spans="1:29" ht="13.5">
      <c r="A204" s="59">
        <f t="shared" si="11"/>
        <v>0</v>
      </c>
      <c r="B204" s="43">
        <f t="shared" si="12"/>
      </c>
      <c r="C204" s="44"/>
      <c r="D204" s="44"/>
      <c r="E204" s="44"/>
      <c r="F204" s="46"/>
      <c r="G204" s="57">
        <f>IF(P$6=TRUE,VLOOKUP($P203,$O$7:$AD$288,16,FALSE),IF(S$6=TRUE,VLOOKUP($P203,$R$7:$AD$288,13,FALSE),IF(V$6=TRUE,VLOOKUP($P203,$U$7:$AD$288,10,FALSE),VLOOKUP($P203,$X$7:$AD$288,7,FALSE))))</f>
        <v>0</v>
      </c>
      <c r="H204" s="45">
        <f>IF(P$6=TRUE,VLOOKUP($P203+141,$O$7:$AC$288,12,FALSE),"")</f>
      </c>
      <c r="I204" s="38">
        <f>IF(P$3=TRUE,"",(IF(P$6=TRUE,VLOOKUP($P203+141,$O$7:$AC$288,13,FALSE),"")))</f>
      </c>
      <c r="J204" s="38">
        <f>IF(P$3=TRUE,"",IF(P$6=TRUE,VLOOKUP($P203+141,$O$7:$AC$288,14,FALSE),""))</f>
      </c>
      <c r="K204" s="38">
        <f>IF(P$3=TRUE,"",IF(P$6=TRUE,VLOOKUP($P203+141,$O$7:$AC$288,15,FALSE),""))</f>
      </c>
      <c r="O204" s="16">
        <f>O203+141</f>
        <v>206</v>
      </c>
      <c r="P204" s="60"/>
      <c r="Q204" s="54"/>
      <c r="R204" s="23">
        <f>R203+90</f>
        <v>98</v>
      </c>
      <c r="S204" s="60"/>
      <c r="T204" s="23"/>
      <c r="V204" s="61"/>
      <c r="Y204" s="27"/>
      <c r="Z204" s="24" t="s">
        <v>614</v>
      </c>
      <c r="AA204" s="26" t="s">
        <v>615</v>
      </c>
      <c r="AB204" s="26" t="s">
        <v>615</v>
      </c>
      <c r="AC204" s="26" t="s">
        <v>615</v>
      </c>
    </row>
    <row r="205" spans="1:30" ht="15.75">
      <c r="A205" s="58">
        <f t="shared" si="11"/>
        <v>0</v>
      </c>
      <c r="B205" s="39">
        <f t="shared" si="12"/>
      </c>
      <c r="C205" s="40"/>
      <c r="D205" s="40"/>
      <c r="E205" s="40"/>
      <c r="F205" s="46"/>
      <c r="G205" s="52">
        <f>IF(P$6=TRUE,VLOOKUP($P205,$O$7:$AC$288,2,FALSE),IF(S$6=TRUE,VLOOKUP($P205,$R$7:$AC$288,2,FALSE),IF(V$6=TRUE,VLOOKUP($P205,$U$7:$AC$288,2,FALSE),VLOOKUP($P205,$X$7:$AC$288,2,FALSE))))</f>
        <v>0</v>
      </c>
      <c r="H205" s="42">
        <f>IF(P$6=TRUE,VLOOKUP($P205,$O$7:$AC$288,12,FALSE),"")</f>
      </c>
      <c r="I205" s="37">
        <f>IF(P$6=TRUE,VLOOKUP($P205,$O$7:$AC$288,13,FALSE),"")</f>
      </c>
      <c r="J205" s="37">
        <f>IF(P$6=TRUE,VLOOKUP($P205,$O$7:$AC$288,14,FALSE),"")</f>
      </c>
      <c r="K205" s="37">
        <f>IF(P$6=TRUE,VLOOKUP($P205,$O$7:$AC$288,15,FALSE),"")</f>
      </c>
      <c r="N205" s="16">
        <f ca="1">RAND()</f>
        <v>0.9712598080512578</v>
      </c>
      <c r="O205" s="16">
        <f t="shared" si="13"/>
        <v>7</v>
      </c>
      <c r="P205" s="60">
        <v>100</v>
      </c>
      <c r="Q205" s="54">
        <f ca="1">RAND()/AD205</f>
        <v>0.9206375400251164</v>
      </c>
      <c r="R205" s="23">
        <f>RANK(Q205,Q$7:Q$288)</f>
        <v>14</v>
      </c>
      <c r="S205" s="60">
        <v>70</v>
      </c>
      <c r="T205" s="23">
        <f ca="1">RAND()</f>
        <v>0.4259054920789007</v>
      </c>
      <c r="U205" s="23">
        <f>RANK(T205,T$7:T$288)</f>
        <v>39</v>
      </c>
      <c r="V205" s="61">
        <v>47</v>
      </c>
      <c r="W205" s="27">
        <f ca="1">RAND()</f>
        <v>0.7291961432010252</v>
      </c>
      <c r="X205" s="27">
        <f>RANK(W205,W$7:W$288)</f>
        <v>15</v>
      </c>
      <c r="Y205" s="62">
        <v>40</v>
      </c>
      <c r="Z205" s="24"/>
      <c r="AA205" s="25" t="s">
        <v>616</v>
      </c>
      <c r="AB205" s="25" t="s">
        <v>617</v>
      </c>
      <c r="AC205" s="25" t="s">
        <v>618</v>
      </c>
      <c r="AD205" s="56">
        <v>0.94</v>
      </c>
    </row>
    <row r="206" spans="1:29" ht="13.5">
      <c r="A206" s="59">
        <f t="shared" si="11"/>
        <v>0</v>
      </c>
      <c r="B206" s="43">
        <f t="shared" si="12"/>
      </c>
      <c r="C206" s="44"/>
      <c r="D206" s="44"/>
      <c r="E206" s="44"/>
      <c r="F206" s="46"/>
      <c r="G206" s="57">
        <f>IF(P$6=TRUE,VLOOKUP($P205,$O$7:$AD$288,16,FALSE),IF(S$6=TRUE,VLOOKUP($P205,$R$7:$AD$288,13,FALSE),IF(V$6=TRUE,VLOOKUP($P205,$U$7:$AD$288,10,FALSE),VLOOKUP($P205,$X$7:$AD$288,7,FALSE))))</f>
        <v>0</v>
      </c>
      <c r="H206" s="45">
        <f>IF(P$6=TRUE,VLOOKUP($P205+141,$O$7:$AC$288,12,FALSE),"")</f>
      </c>
      <c r="I206" s="38">
        <f>IF(P$3=TRUE,"",(IF(P$6=TRUE,VLOOKUP($P205+141,$O$7:$AC$288,13,FALSE),"")))</f>
      </c>
      <c r="J206" s="38">
        <f>IF(P$3=TRUE,"",IF(P$6=TRUE,VLOOKUP($P205+141,$O$7:$AC$288,14,FALSE),""))</f>
      </c>
      <c r="K206" s="38">
        <f>IF(P$3=TRUE,"",IF(P$6=TRUE,VLOOKUP($P205+141,$O$7:$AC$288,15,FALSE),""))</f>
      </c>
      <c r="O206" s="16">
        <f>O205+141</f>
        <v>148</v>
      </c>
      <c r="P206" s="60"/>
      <c r="Q206" s="54"/>
      <c r="R206" s="23">
        <f>R205+90</f>
        <v>104</v>
      </c>
      <c r="S206" s="60"/>
      <c r="T206" s="23"/>
      <c r="U206" s="23">
        <f>U205+63</f>
        <v>102</v>
      </c>
      <c r="V206" s="61"/>
      <c r="X206" s="27">
        <f>X205+50</f>
        <v>65</v>
      </c>
      <c r="Y206" s="62"/>
      <c r="Z206" s="24" t="s">
        <v>619</v>
      </c>
      <c r="AA206" s="26" t="s">
        <v>620</v>
      </c>
      <c r="AB206" s="26" t="s">
        <v>621</v>
      </c>
      <c r="AC206" s="26" t="s">
        <v>622</v>
      </c>
    </row>
    <row r="207" spans="1:30" ht="15.75">
      <c r="A207" s="58">
        <f t="shared" si="11"/>
        <v>0</v>
      </c>
      <c r="B207" s="39">
        <f t="shared" si="12"/>
      </c>
      <c r="C207" s="40"/>
      <c r="D207" s="40"/>
      <c r="E207" s="40"/>
      <c r="F207" s="46"/>
      <c r="G207" s="52">
        <f>IF(P$6=TRUE,VLOOKUP($P207,$O$7:$AC$288,2,FALSE),IF(S$6=TRUE,VLOOKUP($P207,$R$7:$AC$288,2,FALSE),IF(V$6=TRUE,VLOOKUP($P207,$U$7:$AC$288,2,FALSE),VLOOKUP($P207,$X$7:$AC$288,2,FALSE))))</f>
        <v>0</v>
      </c>
      <c r="H207" s="42">
        <f>IF(P$6=TRUE,VLOOKUP($P207,$O$7:$AC$288,12,FALSE),"")</f>
      </c>
      <c r="I207" s="37">
        <f>IF(P$6=TRUE,VLOOKUP($P207,$O$7:$AC$288,13,FALSE),"")</f>
      </c>
      <c r="J207" s="37">
        <f>IF(P$6=TRUE,VLOOKUP($P207,$O$7:$AC$288,14,FALSE),"")</f>
      </c>
      <c r="K207" s="37">
        <f>IF(P$6=TRUE,VLOOKUP($P207,$O$7:$AC$288,15,FALSE),"")</f>
      </c>
      <c r="N207" s="16">
        <f ca="1">RAND()</f>
        <v>0.9539018714026382</v>
      </c>
      <c r="O207" s="16">
        <f t="shared" si="13"/>
        <v>9</v>
      </c>
      <c r="P207" s="60">
        <v>101</v>
      </c>
      <c r="Q207" s="54">
        <f ca="1">RAND()/AD207</f>
        <v>0.2977307514679506</v>
      </c>
      <c r="R207" s="23">
        <f>RANK(Q207,Q$7:Q$288)</f>
        <v>64</v>
      </c>
      <c r="S207" s="60">
        <v>71</v>
      </c>
      <c r="T207" s="23"/>
      <c r="V207" s="61"/>
      <c r="Y207" s="27"/>
      <c r="Z207" s="24"/>
      <c r="AA207" s="25" t="s">
        <v>623</v>
      </c>
      <c r="AB207" s="25" t="s">
        <v>624</v>
      </c>
      <c r="AC207" s="25" t="s">
        <v>625</v>
      </c>
      <c r="AD207" s="56">
        <v>1</v>
      </c>
    </row>
    <row r="208" spans="1:29" ht="13.5">
      <c r="A208" s="59">
        <f t="shared" si="11"/>
        <v>0</v>
      </c>
      <c r="B208" s="43">
        <f t="shared" si="12"/>
      </c>
      <c r="C208" s="44"/>
      <c r="D208" s="44"/>
      <c r="E208" s="44"/>
      <c r="F208" s="46"/>
      <c r="G208" s="57">
        <f>IF(P$6=TRUE,VLOOKUP($P207,$O$7:$AD$288,16,FALSE),IF(S$6=TRUE,VLOOKUP($P207,$R$7:$AD$288,13,FALSE),IF(V$6=TRUE,VLOOKUP($P207,$U$7:$AD$288,10,FALSE),VLOOKUP($P207,$X$7:$AD$288,7,FALSE))))</f>
        <v>0</v>
      </c>
      <c r="H208" s="45">
        <f>IF(P$6=TRUE,VLOOKUP($P207+141,$O$7:$AC$288,12,FALSE),"")</f>
      </c>
      <c r="I208" s="38">
        <f>IF(P$3=TRUE,"",(IF(P$6=TRUE,VLOOKUP($P207+141,$O$7:$AC$288,13,FALSE),"")))</f>
      </c>
      <c r="J208" s="38">
        <f>IF(P$3=TRUE,"",IF(P$6=TRUE,VLOOKUP($P207+141,$O$7:$AC$288,14,FALSE),""))</f>
      </c>
      <c r="K208" s="38">
        <f>IF(P$3=TRUE,"",IF(P$6=TRUE,VLOOKUP($P207+141,$O$7:$AC$288,15,FALSE),""))</f>
      </c>
      <c r="O208" s="16">
        <f>O207+141</f>
        <v>150</v>
      </c>
      <c r="P208" s="60"/>
      <c r="Q208" s="54"/>
      <c r="R208" s="23">
        <f>R207+90</f>
        <v>154</v>
      </c>
      <c r="S208" s="60"/>
      <c r="T208" s="23"/>
      <c r="V208" s="61"/>
      <c r="Y208" s="27"/>
      <c r="Z208" s="24" t="s">
        <v>626</v>
      </c>
      <c r="AA208" s="26" t="s">
        <v>627</v>
      </c>
      <c r="AB208" s="26" t="s">
        <v>628</v>
      </c>
      <c r="AC208" s="26" t="s">
        <v>629</v>
      </c>
    </row>
    <row r="209" spans="1:30" ht="15.75">
      <c r="A209" s="58">
        <f t="shared" si="11"/>
        <v>0</v>
      </c>
      <c r="B209" s="39">
        <f t="shared" si="12"/>
      </c>
      <c r="C209" s="40"/>
      <c r="D209" s="40"/>
      <c r="E209" s="40"/>
      <c r="F209" s="46"/>
      <c r="G209" s="52">
        <f>IF(P$6=TRUE,VLOOKUP($P209,$O$7:$AC$288,2,FALSE),IF(S$6=TRUE,VLOOKUP($P209,$R$7:$AC$288,2,FALSE),IF(V$6=TRUE,VLOOKUP($P209,$U$7:$AC$288,2,FALSE),VLOOKUP($P209,$X$7:$AC$288,2,FALSE))))</f>
        <v>0</v>
      </c>
      <c r="H209" s="42">
        <f>IF(P$6=TRUE,VLOOKUP($P209,$O$7:$AC$288,12,FALSE),"")</f>
      </c>
      <c r="I209" s="37">
        <f>IF(P$6=TRUE,VLOOKUP($P209,$O$7:$AC$288,13,FALSE),"")</f>
      </c>
      <c r="J209" s="37">
        <f>IF(P$6=TRUE,VLOOKUP($P209,$O$7:$AC$288,14,FALSE),"")</f>
      </c>
      <c r="K209" s="37">
        <f>IF(P$6=TRUE,VLOOKUP($P209,$O$7:$AC$288,15,FALSE),"")</f>
      </c>
      <c r="N209" s="16">
        <f ca="1">RAND()</f>
        <v>0.48160604530934314</v>
      </c>
      <c r="O209" s="16">
        <f t="shared" si="13"/>
        <v>72</v>
      </c>
      <c r="P209" s="60">
        <v>102</v>
      </c>
      <c r="Q209" s="54">
        <f ca="1">RAND()/AD209</f>
        <v>0.257769845541609</v>
      </c>
      <c r="R209" s="23">
        <f>RANK(Q209,Q$7:Q$288)</f>
        <v>72</v>
      </c>
      <c r="S209" s="60">
        <v>72</v>
      </c>
      <c r="T209" s="23">
        <f ca="1">RAND()</f>
        <v>0.02916470688393069</v>
      </c>
      <c r="U209" s="23">
        <f>RANK(T209,T$7:T$288)</f>
        <v>61</v>
      </c>
      <c r="V209" s="61">
        <v>48</v>
      </c>
      <c r="W209" s="27">
        <f ca="1">RAND()</f>
        <v>0.6466493772686395</v>
      </c>
      <c r="X209" s="27">
        <f>RANK(W209,W$7:W$288)</f>
        <v>19</v>
      </c>
      <c r="Y209" s="62">
        <v>41</v>
      </c>
      <c r="Z209" s="24"/>
      <c r="AA209" s="25" t="s">
        <v>630</v>
      </c>
      <c r="AB209" s="25" t="s">
        <v>631</v>
      </c>
      <c r="AC209" s="25" t="s">
        <v>631</v>
      </c>
      <c r="AD209" s="56">
        <v>0.873015873015873</v>
      </c>
    </row>
    <row r="210" spans="1:29" ht="13.5">
      <c r="A210" s="59">
        <f t="shared" si="11"/>
        <v>0</v>
      </c>
      <c r="B210" s="43">
        <f t="shared" si="12"/>
      </c>
      <c r="C210" s="44"/>
      <c r="D210" s="44"/>
      <c r="E210" s="44"/>
      <c r="F210" s="46"/>
      <c r="G210" s="57">
        <f>IF(P$6=TRUE,VLOOKUP($P209,$O$7:$AD$288,16,FALSE),IF(S$6=TRUE,VLOOKUP($P209,$R$7:$AD$288,13,FALSE),IF(V$6=TRUE,VLOOKUP($P209,$U$7:$AD$288,10,FALSE),VLOOKUP($P209,$X$7:$AD$288,7,FALSE))))</f>
        <v>0</v>
      </c>
      <c r="H210" s="45">
        <f>IF(P$6=TRUE,VLOOKUP($P209+141,$O$7:$AC$288,12,FALSE),"")</f>
      </c>
      <c r="I210" s="38">
        <f>IF(P$3=TRUE,"",(IF(P$6=TRUE,VLOOKUP($P209+141,$O$7:$AC$288,13,FALSE),"")))</f>
      </c>
      <c r="J210" s="38">
        <f>IF(P$3=TRUE,"",IF(P$6=TRUE,VLOOKUP($P209+141,$O$7:$AC$288,14,FALSE),""))</f>
      </c>
      <c r="K210" s="38">
        <f>IF(P$3=TRUE,"",IF(P$6=TRUE,VLOOKUP($P209+141,$O$7:$AC$288,15,FALSE),""))</f>
      </c>
      <c r="O210" s="16">
        <f>O209+141</f>
        <v>213</v>
      </c>
      <c r="P210" s="60"/>
      <c r="Q210" s="54"/>
      <c r="R210" s="23">
        <f>R209+90</f>
        <v>162</v>
      </c>
      <c r="S210" s="60"/>
      <c r="T210" s="23"/>
      <c r="U210" s="23">
        <f>U209+63</f>
        <v>124</v>
      </c>
      <c r="V210" s="61"/>
      <c r="X210" s="27">
        <f>X209+50</f>
        <v>69</v>
      </c>
      <c r="Y210" s="62"/>
      <c r="Z210" s="24" t="s">
        <v>632</v>
      </c>
      <c r="AA210" s="26" t="s">
        <v>633</v>
      </c>
      <c r="AB210" s="26" t="s">
        <v>634</v>
      </c>
      <c r="AC210" s="26" t="s">
        <v>634</v>
      </c>
    </row>
    <row r="211" spans="1:30" ht="15.75">
      <c r="A211" s="58">
        <f t="shared" si="11"/>
        <v>0</v>
      </c>
      <c r="B211" s="39">
        <f t="shared" si="12"/>
      </c>
      <c r="C211" s="40"/>
      <c r="D211" s="40"/>
      <c r="E211" s="40"/>
      <c r="F211" s="46"/>
      <c r="G211" s="52">
        <f>IF(P$6=TRUE,VLOOKUP($P211,$O$7:$AC$288,2,FALSE),IF(S$6=TRUE,VLOOKUP($P211,$R$7:$AC$288,2,FALSE),IF(V$6=TRUE,VLOOKUP($P211,$U$7:$AC$288,2,FALSE),VLOOKUP($P211,$X$7:$AC$288,2,FALSE))))</f>
        <v>0</v>
      </c>
      <c r="H211" s="42">
        <f>IF(P$6=TRUE,VLOOKUP($P211,$O$7:$AC$288,12,FALSE),"")</f>
      </c>
      <c r="I211" s="37">
        <f>IF(P$6=TRUE,VLOOKUP($P211,$O$7:$AC$288,13,FALSE),"")</f>
      </c>
      <c r="J211" s="37">
        <f>IF(P$6=TRUE,VLOOKUP($P211,$O$7:$AC$288,14,FALSE),"")</f>
      </c>
      <c r="K211" s="37">
        <f>IF(P$6=TRUE,VLOOKUP($P211,$O$7:$AC$288,15,FALSE),"")</f>
      </c>
      <c r="N211" s="16">
        <f ca="1">RAND()</f>
        <v>0.06429798305902512</v>
      </c>
      <c r="O211" s="16">
        <f t="shared" si="13"/>
        <v>133</v>
      </c>
      <c r="P211" s="60">
        <v>103</v>
      </c>
      <c r="Q211" s="54"/>
      <c r="R211" s="23"/>
      <c r="S211" s="23"/>
      <c r="T211" s="23"/>
      <c r="V211" s="61"/>
      <c r="Y211" s="27"/>
      <c r="Z211" s="24"/>
      <c r="AA211" s="25" t="s">
        <v>635</v>
      </c>
      <c r="AB211" s="25" t="s">
        <v>636</v>
      </c>
      <c r="AC211" s="25" t="s">
        <v>637</v>
      </c>
      <c r="AD211" s="56">
        <v>1</v>
      </c>
    </row>
    <row r="212" spans="1:29" ht="13.5">
      <c r="A212" s="59">
        <f t="shared" si="11"/>
        <v>0</v>
      </c>
      <c r="B212" s="43">
        <f t="shared" si="12"/>
      </c>
      <c r="C212" s="44"/>
      <c r="D212" s="44"/>
      <c r="E212" s="44"/>
      <c r="F212" s="46"/>
      <c r="G212" s="57">
        <f>IF(P$6=TRUE,VLOOKUP($P211,$O$7:$AD$288,16,FALSE),IF(S$6=TRUE,VLOOKUP($P211,$R$7:$AD$288,13,FALSE),IF(V$6=TRUE,VLOOKUP($P211,$U$7:$AD$288,10,FALSE),VLOOKUP($P211,$X$7:$AD$288,7,FALSE))))</f>
        <v>0</v>
      </c>
      <c r="H212" s="45">
        <f>IF(P$6=TRUE,VLOOKUP($P211+141,$O$7:$AC$288,12,FALSE),"")</f>
      </c>
      <c r="I212" s="38">
        <f>IF(P$3=TRUE,"",(IF(P$6=TRUE,VLOOKUP($P211+141,$O$7:$AC$288,13,FALSE),"")))</f>
      </c>
      <c r="J212" s="38">
        <f>IF(P$3=TRUE,"",IF(P$6=TRUE,VLOOKUP($P211+141,$O$7:$AC$288,14,FALSE),""))</f>
      </c>
      <c r="K212" s="38">
        <f>IF(P$3=TRUE,"",IF(P$6=TRUE,VLOOKUP($P211+141,$O$7:$AC$288,15,FALSE),""))</f>
      </c>
      <c r="O212" s="16">
        <f>O211+141</f>
        <v>274</v>
      </c>
      <c r="P212" s="60"/>
      <c r="Q212" s="54"/>
      <c r="R212" s="23"/>
      <c r="S212" s="23"/>
      <c r="T212" s="23"/>
      <c r="V212" s="61"/>
      <c r="Y212" s="27"/>
      <c r="Z212" s="24" t="s">
        <v>638</v>
      </c>
      <c r="AA212" s="26" t="s">
        <v>639</v>
      </c>
      <c r="AB212" s="26" t="s">
        <v>640</v>
      </c>
      <c r="AC212" s="26" t="s">
        <v>641</v>
      </c>
    </row>
    <row r="213" spans="1:30" ht="15.75">
      <c r="A213" s="58">
        <f t="shared" si="11"/>
        <v>0</v>
      </c>
      <c r="B213" s="39">
        <f t="shared" si="12"/>
      </c>
      <c r="C213" s="40"/>
      <c r="D213" s="40"/>
      <c r="E213" s="40"/>
      <c r="F213" s="46"/>
      <c r="G213" s="52">
        <f>IF(P$6=TRUE,VLOOKUP($P213,$O$7:$AC$288,2,FALSE),IF(S$6=TRUE,VLOOKUP($P213,$R$7:$AC$288,2,FALSE),IF(V$6=TRUE,VLOOKUP($P213,$U$7:$AC$288,2,FALSE),VLOOKUP($P213,$X$7:$AC$288,2,FALSE))))</f>
        <v>0</v>
      </c>
      <c r="H213" s="42">
        <f>IF(P$6=TRUE,VLOOKUP($P213,$O$7:$AC$288,12,FALSE),"")</f>
      </c>
      <c r="I213" s="37">
        <f>IF(P$6=TRUE,VLOOKUP($P213,$O$7:$AC$288,13,FALSE),"")</f>
      </c>
      <c r="J213" s="37">
        <f>IF(P$6=TRUE,VLOOKUP($P213,$O$7:$AC$288,14,FALSE),"")</f>
      </c>
      <c r="K213" s="37">
        <f>IF(P$6=TRUE,VLOOKUP($P213,$O$7:$AC$288,15,FALSE),"")</f>
      </c>
      <c r="N213" s="16">
        <f ca="1">RAND()</f>
        <v>0.6818186226857146</v>
      </c>
      <c r="O213" s="16">
        <f t="shared" si="13"/>
        <v>47</v>
      </c>
      <c r="P213" s="60">
        <v>104</v>
      </c>
      <c r="Q213" s="54">
        <f ca="1">RAND()/AD213</f>
        <v>0.3013415798061483</v>
      </c>
      <c r="R213" s="23">
        <f>RANK(Q213,Q$7:Q$288)</f>
        <v>63</v>
      </c>
      <c r="S213" s="60">
        <v>73</v>
      </c>
      <c r="T213" s="23">
        <f ca="1">RAND()</f>
        <v>0.6379133070833174</v>
      </c>
      <c r="U213" s="23">
        <f>RANK(T213,T$7:T$288)</f>
        <v>26</v>
      </c>
      <c r="V213" s="61">
        <v>49</v>
      </c>
      <c r="W213" s="27">
        <f ca="1">RAND()</f>
        <v>0.9548611553082269</v>
      </c>
      <c r="X213" s="27">
        <f>RANK(W213,W$7:W$288)</f>
        <v>3</v>
      </c>
      <c r="Y213" s="62">
        <v>42</v>
      </c>
      <c r="Z213" s="24"/>
      <c r="AA213" s="25" t="s">
        <v>642</v>
      </c>
      <c r="AB213" s="25" t="s">
        <v>643</v>
      </c>
      <c r="AC213" s="25" t="s">
        <v>643</v>
      </c>
      <c r="AD213" s="56">
        <v>1</v>
      </c>
    </row>
    <row r="214" spans="1:29" ht="13.5">
      <c r="A214" s="59">
        <f t="shared" si="11"/>
        <v>0</v>
      </c>
      <c r="B214" s="43">
        <f t="shared" si="12"/>
      </c>
      <c r="C214" s="44"/>
      <c r="D214" s="44"/>
      <c r="E214" s="44"/>
      <c r="F214" s="46"/>
      <c r="G214" s="57">
        <f>IF(P$6=TRUE,VLOOKUP($P213,$O$7:$AD$288,16,FALSE),IF(S$6=TRUE,VLOOKUP($P213,$R$7:$AD$288,13,FALSE),IF(V$6=TRUE,VLOOKUP($P213,$U$7:$AD$288,10,FALSE),VLOOKUP($P213,$X$7:$AD$288,7,FALSE))))</f>
        <v>0</v>
      </c>
      <c r="H214" s="45">
        <f>IF(P$6=TRUE,VLOOKUP($P213+141,$O$7:$AC$288,12,FALSE),"")</f>
      </c>
      <c r="I214" s="38">
        <f>IF(P$3=TRUE,"",(IF(P$6=TRUE,VLOOKUP($P213+141,$O$7:$AC$288,13,FALSE),"")))</f>
      </c>
      <c r="J214" s="38">
        <f>IF(P$3=TRUE,"",IF(P$6=TRUE,VLOOKUP($P213+141,$O$7:$AC$288,14,FALSE),""))</f>
      </c>
      <c r="K214" s="38">
        <f>IF(P$3=TRUE,"",IF(P$6=TRUE,VLOOKUP($P213+141,$O$7:$AC$288,15,FALSE),""))</f>
      </c>
      <c r="O214" s="16">
        <f>O213+141</f>
        <v>188</v>
      </c>
      <c r="P214" s="60"/>
      <c r="Q214" s="54"/>
      <c r="R214" s="23">
        <f>R213+90</f>
        <v>153</v>
      </c>
      <c r="S214" s="60"/>
      <c r="T214" s="23"/>
      <c r="U214" s="23">
        <f>U213+63</f>
        <v>89</v>
      </c>
      <c r="V214" s="61"/>
      <c r="X214" s="27">
        <f>X213+50</f>
        <v>53</v>
      </c>
      <c r="Y214" s="62"/>
      <c r="Z214" s="24" t="s">
        <v>644</v>
      </c>
      <c r="AA214" s="26" t="s">
        <v>645</v>
      </c>
      <c r="AB214" s="26" t="s">
        <v>646</v>
      </c>
      <c r="AC214" s="26" t="s">
        <v>646</v>
      </c>
    </row>
    <row r="215" spans="1:30" ht="15.75">
      <c r="A215" s="58">
        <f t="shared" si="11"/>
        <v>0</v>
      </c>
      <c r="B215" s="39">
        <f t="shared" si="12"/>
      </c>
      <c r="C215" s="40"/>
      <c r="D215" s="40"/>
      <c r="E215" s="40"/>
      <c r="F215" s="46"/>
      <c r="G215" s="52">
        <f>IF(P$6=TRUE,VLOOKUP($P215,$O$7:$AC$288,2,FALSE),IF(S$6=TRUE,VLOOKUP($P215,$R$7:$AC$288,2,FALSE),IF(V$6=TRUE,VLOOKUP($P215,$U$7:$AC$288,2,FALSE),VLOOKUP($P215,$X$7:$AC$288,2,FALSE))))</f>
        <v>0</v>
      </c>
      <c r="H215" s="42">
        <f>IF(P$6=TRUE,VLOOKUP($P215,$O$7:$AC$288,12,FALSE),"")</f>
      </c>
      <c r="I215" s="37">
        <f>IF(P$6=TRUE,VLOOKUP($P215,$O$7:$AC$288,13,FALSE),"")</f>
      </c>
      <c r="J215" s="37">
        <f>IF(P$6=TRUE,VLOOKUP($P215,$O$7:$AC$288,14,FALSE),"")</f>
      </c>
      <c r="K215" s="37">
        <f>IF(P$6=TRUE,VLOOKUP($P215,$O$7:$AC$288,15,FALSE),"")</f>
      </c>
      <c r="N215" s="16">
        <f ca="1">RAND()</f>
        <v>0.3520203964029047</v>
      </c>
      <c r="O215" s="16">
        <f t="shared" si="13"/>
        <v>94</v>
      </c>
      <c r="P215" s="60">
        <v>105</v>
      </c>
      <c r="Q215" s="54"/>
      <c r="R215" s="23"/>
      <c r="S215" s="23"/>
      <c r="T215" s="23"/>
      <c r="V215" s="61"/>
      <c r="Y215" s="27"/>
      <c r="Z215" s="24" t="s">
        <v>647</v>
      </c>
      <c r="AA215" s="25" t="s">
        <v>648</v>
      </c>
      <c r="AB215" s="25" t="s">
        <v>649</v>
      </c>
      <c r="AC215" s="25" t="s">
        <v>649</v>
      </c>
      <c r="AD215" s="56">
        <v>1</v>
      </c>
    </row>
    <row r="216" spans="1:29" ht="13.5">
      <c r="A216" s="59">
        <f t="shared" si="11"/>
        <v>0</v>
      </c>
      <c r="B216" s="43">
        <f t="shared" si="12"/>
      </c>
      <c r="C216" s="44"/>
      <c r="D216" s="44"/>
      <c r="E216" s="44"/>
      <c r="F216" s="46"/>
      <c r="G216" s="57">
        <f>IF(P$6=TRUE,VLOOKUP($P215,$O$7:$AD$288,16,FALSE),IF(S$6=TRUE,VLOOKUP($P215,$R$7:$AD$288,13,FALSE),IF(V$6=TRUE,VLOOKUP($P215,$U$7:$AD$288,10,FALSE),VLOOKUP($P215,$X$7:$AD$288,7,FALSE))))</f>
        <v>0</v>
      </c>
      <c r="H216" s="45">
        <f>IF(P$6=TRUE,VLOOKUP($P215+141,$O$7:$AC$288,12,FALSE),"")</f>
      </c>
      <c r="I216" s="38">
        <f>IF(P$3=TRUE,"",(IF(P$6=TRUE,VLOOKUP($P215+141,$O$7:$AC$288,13,FALSE),"")))</f>
      </c>
      <c r="J216" s="38">
        <f>IF(P$3=TRUE,"",IF(P$6=TRUE,VLOOKUP($P215+141,$O$7:$AC$288,14,FALSE),""))</f>
      </c>
      <c r="K216" s="38">
        <f>IF(P$3=TRUE,"",IF(P$6=TRUE,VLOOKUP($P215+141,$O$7:$AC$288,15,FALSE),""))</f>
      </c>
      <c r="O216" s="16">
        <f>O215+141</f>
        <v>235</v>
      </c>
      <c r="P216" s="60"/>
      <c r="Q216" s="54"/>
      <c r="R216" s="23"/>
      <c r="S216" s="23"/>
      <c r="T216" s="23"/>
      <c r="V216" s="61"/>
      <c r="Y216" s="27"/>
      <c r="Z216" s="24" t="s">
        <v>650</v>
      </c>
      <c r="AA216" s="26" t="s">
        <v>651</v>
      </c>
      <c r="AB216" s="26" t="s">
        <v>652</v>
      </c>
      <c r="AC216" s="26" t="s">
        <v>652</v>
      </c>
    </row>
    <row r="217" spans="1:30" ht="15.75">
      <c r="A217" s="58">
        <f t="shared" si="11"/>
        <v>0</v>
      </c>
      <c r="B217" s="39">
        <f t="shared" si="12"/>
      </c>
      <c r="C217" s="40"/>
      <c r="D217" s="40"/>
      <c r="E217" s="40"/>
      <c r="F217" s="46"/>
      <c r="G217" s="52">
        <f>IF(P$6=TRUE,VLOOKUP($P217,$O$7:$AC$288,2,FALSE),IF(S$6=TRUE,VLOOKUP($P217,$R$7:$AC$288,2,FALSE),IF(V$6=TRUE,VLOOKUP($P217,$U$7:$AC$288,2,FALSE),VLOOKUP($P217,$X$7:$AC$288,2,FALSE))))</f>
        <v>0</v>
      </c>
      <c r="H217" s="42">
        <f>IF(P$6=TRUE,VLOOKUP($P217,$O$7:$AC$288,12,FALSE),"")</f>
      </c>
      <c r="I217" s="37">
        <f>IF(P$6=TRUE,VLOOKUP($P217,$O$7:$AC$288,13,FALSE),"")</f>
      </c>
      <c r="J217" s="37">
        <f>IF(P$6=TRUE,VLOOKUP($P217,$O$7:$AC$288,14,FALSE),"")</f>
      </c>
      <c r="K217" s="37">
        <f>IF(P$6=TRUE,VLOOKUP($P217,$O$7:$AC$288,15,FALSE),"")</f>
      </c>
      <c r="N217" s="16">
        <f ca="1">RAND()</f>
        <v>0.40364007292728243</v>
      </c>
      <c r="O217" s="16">
        <f t="shared" si="13"/>
        <v>82</v>
      </c>
      <c r="P217" s="60">
        <v>106</v>
      </c>
      <c r="Q217" s="54"/>
      <c r="R217" s="23"/>
      <c r="S217" s="23"/>
      <c r="T217" s="23"/>
      <c r="V217" s="61"/>
      <c r="Y217" s="27"/>
      <c r="Z217" s="24" t="s">
        <v>653</v>
      </c>
      <c r="AA217" s="25" t="s">
        <v>654</v>
      </c>
      <c r="AB217" s="25" t="s">
        <v>655</v>
      </c>
      <c r="AC217" s="25" t="s">
        <v>655</v>
      </c>
      <c r="AD217" s="56">
        <v>1</v>
      </c>
    </row>
    <row r="218" spans="1:29" ht="13.5">
      <c r="A218" s="59">
        <f t="shared" si="11"/>
        <v>0</v>
      </c>
      <c r="B218" s="43">
        <f t="shared" si="12"/>
      </c>
      <c r="C218" s="44"/>
      <c r="D218" s="44"/>
      <c r="E218" s="44"/>
      <c r="F218" s="46"/>
      <c r="G218" s="57">
        <f>IF(P$6=TRUE,VLOOKUP($P217,$O$7:$AD$288,16,FALSE),IF(S$6=TRUE,VLOOKUP($P217,$R$7:$AD$288,13,FALSE),IF(V$6=TRUE,VLOOKUP($P217,$U$7:$AD$288,10,FALSE),VLOOKUP($P217,$X$7:$AD$288,7,FALSE))))</f>
        <v>0</v>
      </c>
      <c r="H218" s="45">
        <f>IF(P$6=TRUE,VLOOKUP($P217+141,$O$7:$AC$288,12,FALSE),"")</f>
      </c>
      <c r="I218" s="38">
        <f>IF(P$3=TRUE,"",(IF(P$6=TRUE,VLOOKUP($P217+141,$O$7:$AC$288,13,FALSE),"")))</f>
      </c>
      <c r="J218" s="38">
        <f>IF(P$3=TRUE,"",IF(P$6=TRUE,VLOOKUP($P217+141,$O$7:$AC$288,14,FALSE),""))</f>
      </c>
      <c r="K218" s="38">
        <f>IF(P$3=TRUE,"",IF(P$6=TRUE,VLOOKUP($P217+141,$O$7:$AC$288,15,FALSE),""))</f>
      </c>
      <c r="O218" s="16">
        <f>O217+141</f>
        <v>223</v>
      </c>
      <c r="P218" s="60"/>
      <c r="Q218" s="54"/>
      <c r="R218" s="23"/>
      <c r="S218" s="23"/>
      <c r="T218" s="23"/>
      <c r="V218" s="61"/>
      <c r="Y218" s="27"/>
      <c r="Z218" s="24" t="s">
        <v>656</v>
      </c>
      <c r="AA218" s="26" t="s">
        <v>657</v>
      </c>
      <c r="AB218" s="26" t="s">
        <v>658</v>
      </c>
      <c r="AC218" s="26" t="s">
        <v>658</v>
      </c>
    </row>
    <row r="219" spans="1:30" ht="15.75">
      <c r="A219" s="58">
        <f t="shared" si="11"/>
        <v>0</v>
      </c>
      <c r="B219" s="39">
        <f t="shared" si="12"/>
      </c>
      <c r="C219" s="40"/>
      <c r="D219" s="40"/>
      <c r="E219" s="40"/>
      <c r="F219" s="46"/>
      <c r="G219" s="52">
        <f>IF(P$6=TRUE,VLOOKUP($P219,$O$7:$AC$288,2,FALSE),IF(S$6=TRUE,VLOOKUP($P219,$R$7:$AC$288,2,FALSE),IF(V$6=TRUE,VLOOKUP($P219,$U$7:$AC$288,2,FALSE),VLOOKUP($P219,$X$7:$AC$288,2,FALSE))))</f>
        <v>0</v>
      </c>
      <c r="H219" s="42">
        <f>IF(P$6=TRUE,VLOOKUP($P219,$O$7:$AC$288,12,FALSE),"")</f>
      </c>
      <c r="I219" s="37">
        <f>IF(P$6=TRUE,VLOOKUP($P219,$O$7:$AC$288,13,FALSE),"")</f>
      </c>
      <c r="J219" s="37">
        <f>IF(P$6=TRUE,VLOOKUP($P219,$O$7:$AC$288,14,FALSE),"")</f>
      </c>
      <c r="K219" s="37">
        <f>IF(P$6=TRUE,VLOOKUP($P219,$O$7:$AC$288,15,FALSE),"")</f>
      </c>
      <c r="N219" s="16">
        <f ca="1">RAND()</f>
        <v>0.3604832188407836</v>
      </c>
      <c r="O219" s="16">
        <f t="shared" si="13"/>
        <v>91</v>
      </c>
      <c r="P219" s="60">
        <v>107</v>
      </c>
      <c r="Q219" s="54"/>
      <c r="R219" s="23"/>
      <c r="S219" s="23"/>
      <c r="T219" s="23"/>
      <c r="V219" s="61"/>
      <c r="Y219" s="27"/>
      <c r="Z219" s="24"/>
      <c r="AA219" s="25" t="s">
        <v>659</v>
      </c>
      <c r="AB219" s="25" t="s">
        <v>660</v>
      </c>
      <c r="AC219" s="25" t="s">
        <v>661</v>
      </c>
      <c r="AD219" s="56">
        <v>1</v>
      </c>
    </row>
    <row r="220" spans="1:29" ht="16.5">
      <c r="A220" s="59">
        <f t="shared" si="11"/>
        <v>0</v>
      </c>
      <c r="B220" s="43">
        <f t="shared" si="12"/>
      </c>
      <c r="C220" s="44"/>
      <c r="D220" s="44"/>
      <c r="E220" s="44"/>
      <c r="F220" s="46"/>
      <c r="G220" s="57">
        <f>IF(P$6=TRUE,VLOOKUP($P219,$O$7:$AD$288,16,FALSE),IF(S$6=TRUE,VLOOKUP($P219,$R$7:$AD$288,13,FALSE),IF(V$6=TRUE,VLOOKUP($P219,$U$7:$AD$288,10,FALSE),VLOOKUP($P219,$X$7:$AD$288,7,FALSE))))</f>
        <v>0</v>
      </c>
      <c r="H220" s="45">
        <f>IF(P$6=TRUE,VLOOKUP($P219+141,$O$7:$AC$288,12,FALSE),"")</f>
      </c>
      <c r="I220" s="38">
        <f>IF(P$3=TRUE,"",(IF(P$6=TRUE,VLOOKUP($P219+141,$O$7:$AC$288,13,FALSE),"")))</f>
      </c>
      <c r="J220" s="38">
        <f>IF(P$3=TRUE,"",IF(P$6=TRUE,VLOOKUP($P219+141,$O$7:$AC$288,14,FALSE),""))</f>
      </c>
      <c r="K220" s="38">
        <f>IF(P$3=TRUE,"",IF(P$6=TRUE,VLOOKUP($P219+141,$O$7:$AC$288,15,FALSE),""))</f>
      </c>
      <c r="O220" s="16">
        <f>O219+141</f>
        <v>232</v>
      </c>
      <c r="P220" s="60"/>
      <c r="Q220" s="54"/>
      <c r="R220" s="23"/>
      <c r="S220" s="23"/>
      <c r="T220" s="23"/>
      <c r="V220" s="61"/>
      <c r="Y220" s="27"/>
      <c r="Z220" s="24" t="s">
        <v>662</v>
      </c>
      <c r="AA220" s="26" t="s">
        <v>663</v>
      </c>
      <c r="AB220" s="26" t="s">
        <v>664</v>
      </c>
      <c r="AC220" s="26" t="s">
        <v>665</v>
      </c>
    </row>
    <row r="221" spans="1:30" ht="15.75">
      <c r="A221" s="58">
        <f t="shared" si="11"/>
        <v>0</v>
      </c>
      <c r="B221" s="39">
        <f t="shared" si="12"/>
      </c>
      <c r="C221" s="40"/>
      <c r="D221" s="40"/>
      <c r="E221" s="40"/>
      <c r="F221" s="46"/>
      <c r="G221" s="52">
        <f>IF(P$6=TRUE,VLOOKUP($P221,$O$7:$AC$288,2,FALSE),IF(S$6=TRUE,VLOOKUP($P221,$R$7:$AC$288,2,FALSE),IF(V$6=TRUE,VLOOKUP($P221,$U$7:$AC$288,2,FALSE),VLOOKUP($P221,$X$7:$AC$288,2,FALSE))))</f>
        <v>0</v>
      </c>
      <c r="H221" s="42">
        <f>IF(P$6=TRUE,VLOOKUP($P221,$O$7:$AC$288,12,FALSE),"")</f>
      </c>
      <c r="I221" s="37">
        <f>IF(P$6=TRUE,VLOOKUP($P221,$O$7:$AC$288,13,FALSE),"")</f>
      </c>
      <c r="J221" s="37">
        <f>IF(P$6=TRUE,VLOOKUP($P221,$O$7:$AC$288,14,FALSE),"")</f>
      </c>
      <c r="K221" s="37">
        <f>IF(P$6=TRUE,VLOOKUP($P221,$O$7:$AC$288,15,FALSE),"")</f>
      </c>
      <c r="N221" s="16">
        <f ca="1">RAND()</f>
        <v>0.5170192353357705</v>
      </c>
      <c r="O221" s="16">
        <f t="shared" si="13"/>
        <v>69</v>
      </c>
      <c r="P221" s="60">
        <v>108</v>
      </c>
      <c r="Q221" s="54">
        <f ca="1">RAND()/AD221</f>
        <v>0.7156065376899063</v>
      </c>
      <c r="R221" s="23">
        <f>RANK(Q221,Q$7:Q$288)</f>
        <v>29</v>
      </c>
      <c r="S221" s="60">
        <v>74</v>
      </c>
      <c r="T221" s="23">
        <f ca="1">RAND()</f>
        <v>0.15791586526012136</v>
      </c>
      <c r="U221" s="23">
        <f>RANK(T221,T$7:T$288)</f>
        <v>55</v>
      </c>
      <c r="V221" s="61">
        <v>50</v>
      </c>
      <c r="W221" s="27">
        <f ca="1">RAND()</f>
        <v>0.9027332820964382</v>
      </c>
      <c r="X221" s="27">
        <f>RANK(W221,W$7:W$288)</f>
        <v>6</v>
      </c>
      <c r="Y221" s="62">
        <v>43</v>
      </c>
      <c r="Z221" s="24" t="s">
        <v>666</v>
      </c>
      <c r="AA221" s="25" t="s">
        <v>667</v>
      </c>
      <c r="AB221" s="25" t="s">
        <v>668</v>
      </c>
      <c r="AC221" s="25" t="s">
        <v>669</v>
      </c>
      <c r="AD221" s="56">
        <v>0.96</v>
      </c>
    </row>
    <row r="222" spans="1:29" ht="13.5">
      <c r="A222" s="59">
        <f t="shared" si="11"/>
        <v>0</v>
      </c>
      <c r="B222" s="43">
        <f t="shared" si="12"/>
      </c>
      <c r="C222" s="44"/>
      <c r="D222" s="44"/>
      <c r="E222" s="44"/>
      <c r="F222" s="46"/>
      <c r="G222" s="57">
        <f>IF(P$6=TRUE,VLOOKUP($P221,$O$7:$AD$288,16,FALSE),IF(S$6=TRUE,VLOOKUP($P221,$R$7:$AD$288,13,FALSE),IF(V$6=TRUE,VLOOKUP($P221,$U$7:$AD$288,10,FALSE),VLOOKUP($P221,$X$7:$AD$288,7,FALSE))))</f>
        <v>0</v>
      </c>
      <c r="H222" s="45">
        <f>IF(P$6=TRUE,VLOOKUP($P221+141,$O$7:$AC$288,12,FALSE),"")</f>
      </c>
      <c r="I222" s="38">
        <f>IF(P$3=TRUE,"",(IF(P$6=TRUE,VLOOKUP($P221+141,$O$7:$AC$288,13,FALSE),"")))</f>
      </c>
      <c r="J222" s="38">
        <f>IF(P$3=TRUE,"",IF(P$6=TRUE,VLOOKUP($P221+141,$O$7:$AC$288,14,FALSE),""))</f>
      </c>
      <c r="K222" s="38">
        <f>IF(P$3=TRUE,"",IF(P$6=TRUE,VLOOKUP($P221+141,$O$7:$AC$288,15,FALSE),""))</f>
      </c>
      <c r="O222" s="16">
        <f>O221+141</f>
        <v>210</v>
      </c>
      <c r="P222" s="60"/>
      <c r="Q222" s="54"/>
      <c r="R222" s="23">
        <f>R221+90</f>
        <v>119</v>
      </c>
      <c r="S222" s="60"/>
      <c r="T222" s="23"/>
      <c r="U222" s="23">
        <f>U221+63</f>
        <v>118</v>
      </c>
      <c r="V222" s="61"/>
      <c r="X222" s="27">
        <f>X221+50</f>
        <v>56</v>
      </c>
      <c r="Y222" s="62"/>
      <c r="Z222" s="24" t="s">
        <v>670</v>
      </c>
      <c r="AA222" s="26" t="s">
        <v>671</v>
      </c>
      <c r="AB222" s="26" t="s">
        <v>672</v>
      </c>
      <c r="AC222" s="26" t="s">
        <v>673</v>
      </c>
    </row>
    <row r="223" spans="1:30" ht="15.75">
      <c r="A223" s="58">
        <f t="shared" si="11"/>
        <v>0</v>
      </c>
      <c r="B223" s="39">
        <f t="shared" si="12"/>
      </c>
      <c r="C223" s="40"/>
      <c r="D223" s="40"/>
      <c r="E223" s="40"/>
      <c r="F223" s="46"/>
      <c r="G223" s="52">
        <f>IF(P$6=TRUE,VLOOKUP($P223,$O$7:$AC$288,2,FALSE),IF(S$6=TRUE,VLOOKUP($P223,$R$7:$AC$288,2,FALSE),IF(V$6=TRUE,VLOOKUP($P223,$U$7:$AC$288,2,FALSE),VLOOKUP($P223,$X$7:$AC$288,2,FALSE))))</f>
        <v>0</v>
      </c>
      <c r="H223" s="42">
        <f>IF(P$6=TRUE,VLOOKUP($P223,$O$7:$AC$288,12,FALSE),"")</f>
      </c>
      <c r="I223" s="37">
        <f>IF(P$6=TRUE,VLOOKUP($P223,$O$7:$AC$288,13,FALSE),"")</f>
      </c>
      <c r="J223" s="37">
        <f>IF(P$6=TRUE,VLOOKUP($P223,$O$7:$AC$288,14,FALSE),"")</f>
      </c>
      <c r="K223" s="37">
        <f>IF(P$6=TRUE,VLOOKUP($P223,$O$7:$AC$288,15,FALSE),"")</f>
      </c>
      <c r="N223" s="16">
        <f ca="1">RAND()</f>
        <v>0.857237232602512</v>
      </c>
      <c r="O223" s="16">
        <f t="shared" si="13"/>
        <v>23</v>
      </c>
      <c r="P223" s="60">
        <v>109</v>
      </c>
      <c r="Q223" s="54"/>
      <c r="R223" s="23"/>
      <c r="S223" s="23"/>
      <c r="T223" s="23"/>
      <c r="V223" s="61"/>
      <c r="Y223" s="27"/>
      <c r="Z223" s="24"/>
      <c r="AA223" s="25" t="s">
        <v>674</v>
      </c>
      <c r="AB223" s="25" t="s">
        <v>675</v>
      </c>
      <c r="AC223" s="25" t="s">
        <v>675</v>
      </c>
      <c r="AD223" s="56">
        <v>1</v>
      </c>
    </row>
    <row r="224" spans="1:29" ht="13.5">
      <c r="A224" s="59">
        <f t="shared" si="11"/>
        <v>0</v>
      </c>
      <c r="B224" s="43">
        <f t="shared" si="12"/>
      </c>
      <c r="C224" s="44"/>
      <c r="D224" s="44"/>
      <c r="E224" s="44"/>
      <c r="F224" s="46"/>
      <c r="G224" s="57">
        <f>IF(P$6=TRUE,VLOOKUP($P223,$O$7:$AD$288,16,FALSE),IF(S$6=TRUE,VLOOKUP($P223,$R$7:$AD$288,13,FALSE),IF(V$6=TRUE,VLOOKUP($P223,$U$7:$AD$288,10,FALSE),VLOOKUP($P223,$X$7:$AD$288,7,FALSE))))</f>
        <v>0</v>
      </c>
      <c r="H224" s="45">
        <f>IF(P$6=TRUE,VLOOKUP($P223+141,$O$7:$AC$288,12,FALSE),"")</f>
      </c>
      <c r="I224" s="38">
        <f>IF(P$3=TRUE,"",(IF(P$6=TRUE,VLOOKUP($P223+141,$O$7:$AC$288,13,FALSE),"")))</f>
      </c>
      <c r="J224" s="38">
        <f>IF(P$3=TRUE,"",IF(P$6=TRUE,VLOOKUP($P223+141,$O$7:$AC$288,14,FALSE),""))</f>
      </c>
      <c r="K224" s="38">
        <f>IF(P$3=TRUE,"",IF(P$6=TRUE,VLOOKUP($P223+141,$O$7:$AC$288,15,FALSE),""))</f>
      </c>
      <c r="O224" s="16">
        <f>O223+141</f>
        <v>164</v>
      </c>
      <c r="P224" s="60"/>
      <c r="Q224" s="54"/>
      <c r="R224" s="23"/>
      <c r="S224" s="23"/>
      <c r="T224" s="23"/>
      <c r="V224" s="61"/>
      <c r="Y224" s="27"/>
      <c r="Z224" s="24" t="s">
        <v>676</v>
      </c>
      <c r="AA224" s="26" t="s">
        <v>677</v>
      </c>
      <c r="AB224" s="26" t="s">
        <v>678</v>
      </c>
      <c r="AC224" s="26" t="s">
        <v>678</v>
      </c>
    </row>
    <row r="225" spans="1:30" ht="15.75">
      <c r="A225" s="58">
        <f t="shared" si="11"/>
        <v>0</v>
      </c>
      <c r="B225" s="39">
        <f t="shared" si="12"/>
      </c>
      <c r="C225" s="40"/>
      <c r="D225" s="40"/>
      <c r="E225" s="40"/>
      <c r="F225" s="46"/>
      <c r="G225" s="52">
        <f>IF(P$6=TRUE,VLOOKUP($P225,$O$7:$AC$288,2,FALSE),IF(S$6=TRUE,VLOOKUP($P225,$R$7:$AC$288,2,FALSE),IF(V$6=TRUE,VLOOKUP($P225,$U$7:$AC$288,2,FALSE),VLOOKUP($P225,$X$7:$AC$288,2,FALSE))))</f>
        <v>0</v>
      </c>
      <c r="H225" s="42">
        <f>IF(P$6=TRUE,VLOOKUP($P225,$O$7:$AC$288,12,FALSE),"")</f>
      </c>
      <c r="I225" s="37">
        <f>IF(P$6=TRUE,VLOOKUP($P225,$O$7:$AC$288,13,FALSE),"")</f>
      </c>
      <c r="J225" s="37">
        <f>IF(P$6=TRUE,VLOOKUP($P225,$O$7:$AC$288,14,FALSE),"")</f>
      </c>
      <c r="K225" s="37">
        <f>IF(P$6=TRUE,VLOOKUP($P225,$O$7:$AC$288,15,FALSE),"")</f>
      </c>
      <c r="N225" s="16">
        <f ca="1">RAND()</f>
        <v>0.13818838926981059</v>
      </c>
      <c r="O225" s="16">
        <f t="shared" si="13"/>
        <v>126</v>
      </c>
      <c r="P225" s="60">
        <v>110</v>
      </c>
      <c r="Q225" s="54">
        <f ca="1">RAND()/AD225</f>
        <v>0.08455445587846347</v>
      </c>
      <c r="R225" s="23">
        <f>RANK(Q225,Q$7:Q$288)</f>
        <v>83</v>
      </c>
      <c r="S225" s="60">
        <v>75</v>
      </c>
      <c r="T225" s="23">
        <f ca="1">RAND()</f>
        <v>0.10303971965185199</v>
      </c>
      <c r="U225" s="23">
        <f>RANK(T225,T$7:T$288)</f>
        <v>58</v>
      </c>
      <c r="V225" s="61">
        <v>51</v>
      </c>
      <c r="W225" s="27">
        <f ca="1">RAND()</f>
        <v>0.9548904691197242</v>
      </c>
      <c r="X225" s="27">
        <f>RANK(W225,W$7:W$288)</f>
        <v>2</v>
      </c>
      <c r="Y225" s="62">
        <v>44</v>
      </c>
      <c r="Z225" s="24" t="s">
        <v>679</v>
      </c>
      <c r="AA225" s="25" t="s">
        <v>680</v>
      </c>
      <c r="AB225" s="25" t="s">
        <v>681</v>
      </c>
      <c r="AC225" s="25" t="s">
        <v>681</v>
      </c>
      <c r="AD225" s="56">
        <v>0.76</v>
      </c>
    </row>
    <row r="226" spans="1:29" ht="13.5">
      <c r="A226" s="59">
        <f t="shared" si="11"/>
        <v>0</v>
      </c>
      <c r="B226" s="43">
        <f t="shared" si="12"/>
      </c>
      <c r="C226" s="44"/>
      <c r="D226" s="44"/>
      <c r="E226" s="44"/>
      <c r="F226" s="46"/>
      <c r="G226" s="57">
        <f>IF(P$6=TRUE,VLOOKUP($P225,$O$7:$AD$288,16,FALSE),IF(S$6=TRUE,VLOOKUP($P225,$R$7:$AD$288,13,FALSE),IF(V$6=TRUE,VLOOKUP($P225,$U$7:$AD$288,10,FALSE),VLOOKUP($P225,$X$7:$AD$288,7,FALSE))))</f>
        <v>0</v>
      </c>
      <c r="H226" s="45">
        <f>IF(P$6=TRUE,VLOOKUP($P225+141,$O$7:$AC$288,12,FALSE),"")</f>
      </c>
      <c r="I226" s="38">
        <f>IF(P$3=TRUE,"",(IF(P$6=TRUE,VLOOKUP($P225+141,$O$7:$AC$288,13,FALSE),"")))</f>
      </c>
      <c r="J226" s="38">
        <f>IF(P$3=TRUE,"",IF(P$6=TRUE,VLOOKUP($P225+141,$O$7:$AC$288,14,FALSE),""))</f>
      </c>
      <c r="K226" s="38">
        <f>IF(P$3=TRUE,"",IF(P$6=TRUE,VLOOKUP($P225+141,$O$7:$AC$288,15,FALSE),""))</f>
      </c>
      <c r="O226" s="16">
        <f>O225+141</f>
        <v>267</v>
      </c>
      <c r="P226" s="60"/>
      <c r="Q226" s="54"/>
      <c r="R226" s="23">
        <f>R225+90</f>
        <v>173</v>
      </c>
      <c r="S226" s="60"/>
      <c r="T226" s="23"/>
      <c r="U226" s="23">
        <f>U225+63</f>
        <v>121</v>
      </c>
      <c r="V226" s="61"/>
      <c r="X226" s="27">
        <f>X225+50</f>
        <v>52</v>
      </c>
      <c r="Y226" s="62"/>
      <c r="Z226" s="24" t="s">
        <v>682</v>
      </c>
      <c r="AA226" s="26" t="s">
        <v>683</v>
      </c>
      <c r="AB226" s="26" t="s">
        <v>684</v>
      </c>
      <c r="AC226" s="26" t="s">
        <v>684</v>
      </c>
    </row>
    <row r="227" spans="1:30" ht="15.75">
      <c r="A227" s="58">
        <f t="shared" si="11"/>
        <v>0</v>
      </c>
      <c r="B227" s="39">
        <f t="shared" si="12"/>
      </c>
      <c r="C227" s="40"/>
      <c r="D227" s="40"/>
      <c r="E227" s="40"/>
      <c r="F227" s="46"/>
      <c r="G227" s="52">
        <f>IF(P$6=TRUE,VLOOKUP($P227,$O$7:$AC$288,2,FALSE),IF(S$6=TRUE,VLOOKUP($P227,$R$7:$AC$288,2,FALSE),IF(V$6=TRUE,VLOOKUP($P227,$U$7:$AC$288,2,FALSE),VLOOKUP($P227,$X$7:$AC$288,2,FALSE))))</f>
        <v>0</v>
      </c>
      <c r="H227" s="42">
        <f>IF(P$6=TRUE,VLOOKUP($P227,$O$7:$AC$288,12,FALSE),"")</f>
      </c>
      <c r="I227" s="37">
        <f>IF(P$6=TRUE,VLOOKUP($P227,$O$7:$AC$288,13,FALSE),"")</f>
      </c>
      <c r="J227" s="37">
        <f>IF(P$6=TRUE,VLOOKUP($P227,$O$7:$AC$288,14,FALSE),"")</f>
      </c>
      <c r="K227" s="37">
        <f>IF(P$6=TRUE,VLOOKUP($P227,$O$7:$AC$288,15,FALSE),"")</f>
      </c>
      <c r="N227" s="16">
        <f ca="1">RAND()</f>
        <v>0.35949801880975873</v>
      </c>
      <c r="O227" s="16">
        <f t="shared" si="13"/>
        <v>92</v>
      </c>
      <c r="P227" s="60">
        <v>111</v>
      </c>
      <c r="Q227" s="54"/>
      <c r="R227" s="23"/>
      <c r="S227" s="23"/>
      <c r="T227" s="23"/>
      <c r="V227" s="61"/>
      <c r="Y227" s="27"/>
      <c r="Z227" s="24" t="s">
        <v>685</v>
      </c>
      <c r="AA227" s="25" t="s">
        <v>686</v>
      </c>
      <c r="AB227" s="25" t="s">
        <v>687</v>
      </c>
      <c r="AC227" s="25" t="s">
        <v>687</v>
      </c>
      <c r="AD227" s="56">
        <v>1</v>
      </c>
    </row>
    <row r="228" spans="1:29" ht="13.5">
      <c r="A228" s="59">
        <f t="shared" si="11"/>
        <v>0</v>
      </c>
      <c r="B228" s="43">
        <f t="shared" si="12"/>
      </c>
      <c r="C228" s="44"/>
      <c r="D228" s="44"/>
      <c r="E228" s="44"/>
      <c r="F228" s="46"/>
      <c r="G228" s="57">
        <f>IF(P$6=TRUE,VLOOKUP($P227,$O$7:$AD$288,16,FALSE),IF(S$6=TRUE,VLOOKUP($P227,$R$7:$AD$288,13,FALSE),IF(V$6=TRUE,VLOOKUP($P227,$U$7:$AD$288,10,FALSE),VLOOKUP($P227,$X$7:$AD$288,7,FALSE))))</f>
        <v>0</v>
      </c>
      <c r="H228" s="45">
        <f>IF(P$6=TRUE,VLOOKUP($P227+141,$O$7:$AC$288,12,FALSE),"")</f>
      </c>
      <c r="I228" s="38">
        <f>IF(P$3=TRUE,"",(IF(P$6=TRUE,VLOOKUP($P227+141,$O$7:$AC$288,13,FALSE),"")))</f>
      </c>
      <c r="J228" s="38">
        <f>IF(P$3=TRUE,"",IF(P$6=TRUE,VLOOKUP($P227+141,$O$7:$AC$288,14,FALSE),""))</f>
      </c>
      <c r="K228" s="38">
        <f>IF(P$3=TRUE,"",IF(P$6=TRUE,VLOOKUP($P227+141,$O$7:$AC$288,15,FALSE),""))</f>
      </c>
      <c r="O228" s="16">
        <f>O227+141</f>
        <v>233</v>
      </c>
      <c r="P228" s="60"/>
      <c r="Q228" s="54"/>
      <c r="R228" s="23"/>
      <c r="S228" s="23"/>
      <c r="T228" s="23"/>
      <c r="V228" s="61"/>
      <c r="Y228" s="27"/>
      <c r="Z228" s="24" t="s">
        <v>688</v>
      </c>
      <c r="AA228" s="26" t="s">
        <v>689</v>
      </c>
      <c r="AB228" s="26" t="s">
        <v>690</v>
      </c>
      <c r="AC228" s="26" t="s">
        <v>690</v>
      </c>
    </row>
    <row r="229" spans="1:30" ht="15.75">
      <c r="A229" s="58">
        <f t="shared" si="11"/>
        <v>0</v>
      </c>
      <c r="B229" s="39">
        <f t="shared" si="12"/>
      </c>
      <c r="C229" s="40"/>
      <c r="D229" s="40"/>
      <c r="E229" s="40"/>
      <c r="F229" s="46"/>
      <c r="G229" s="52">
        <f>IF(P$6=TRUE,VLOOKUP($P229,$O$7:$AC$288,2,FALSE),IF(S$6=TRUE,VLOOKUP($P229,$R$7:$AC$288,2,FALSE),IF(V$6=TRUE,VLOOKUP($P229,$U$7:$AC$288,2,FALSE),VLOOKUP($P229,$X$7:$AC$288,2,FALSE))))</f>
        <v>0</v>
      </c>
      <c r="H229" s="42">
        <f>IF(P$6=TRUE,VLOOKUP($P229,$O$7:$AC$288,12,FALSE),"")</f>
      </c>
      <c r="I229" s="37">
        <f>IF(P$6=TRUE,VLOOKUP($P229,$O$7:$AC$288,13,FALSE),"")</f>
      </c>
      <c r="J229" s="37">
        <f>IF(P$6=TRUE,VLOOKUP($P229,$O$7:$AC$288,14,FALSE),"")</f>
      </c>
      <c r="K229" s="37">
        <f>IF(P$6=TRUE,VLOOKUP($P229,$O$7:$AC$288,15,FALSE),"")</f>
      </c>
      <c r="N229" s="16">
        <f ca="1">RAND()</f>
        <v>0.8413697306405346</v>
      </c>
      <c r="O229" s="16">
        <f t="shared" si="13"/>
        <v>25</v>
      </c>
      <c r="P229" s="60">
        <v>112</v>
      </c>
      <c r="Q229" s="54"/>
      <c r="R229" s="23"/>
      <c r="S229" s="23"/>
      <c r="T229" s="23"/>
      <c r="V229" s="61"/>
      <c r="Y229" s="27"/>
      <c r="Z229" s="24" t="s">
        <v>691</v>
      </c>
      <c r="AA229" s="25" t="s">
        <v>692</v>
      </c>
      <c r="AB229" s="25" t="s">
        <v>693</v>
      </c>
      <c r="AC229" s="25" t="s">
        <v>693</v>
      </c>
      <c r="AD229" s="56">
        <v>1</v>
      </c>
    </row>
    <row r="230" spans="1:29" ht="13.5">
      <c r="A230" s="59">
        <f t="shared" si="11"/>
        <v>0</v>
      </c>
      <c r="B230" s="43">
        <f t="shared" si="12"/>
      </c>
      <c r="C230" s="44"/>
      <c r="D230" s="44"/>
      <c r="E230" s="44"/>
      <c r="F230" s="46"/>
      <c r="G230" s="57">
        <f>IF(P$6=TRUE,VLOOKUP($P229,$O$7:$AD$288,16,FALSE),IF(S$6=TRUE,VLOOKUP($P229,$R$7:$AD$288,13,FALSE),IF(V$6=TRUE,VLOOKUP($P229,$U$7:$AD$288,10,FALSE),VLOOKUP($P229,$X$7:$AD$288,7,FALSE))))</f>
        <v>0</v>
      </c>
      <c r="H230" s="45">
        <f>IF(P$6=TRUE,VLOOKUP($P229+141,$O$7:$AC$288,12,FALSE),"")</f>
      </c>
      <c r="I230" s="38">
        <f>IF(P$3=TRUE,"",(IF(P$6=TRUE,VLOOKUP($P229+141,$O$7:$AC$288,13,FALSE),"")))</f>
      </c>
      <c r="J230" s="38">
        <f>IF(P$3=TRUE,"",IF(P$6=TRUE,VLOOKUP($P229+141,$O$7:$AC$288,14,FALSE),""))</f>
      </c>
      <c r="K230" s="38">
        <f>IF(P$3=TRUE,"",IF(P$6=TRUE,VLOOKUP($P229+141,$O$7:$AC$288,15,FALSE),""))</f>
      </c>
      <c r="O230" s="16">
        <f>O229+141</f>
        <v>166</v>
      </c>
      <c r="P230" s="60"/>
      <c r="Q230" s="54"/>
      <c r="R230" s="23"/>
      <c r="S230" s="23"/>
      <c r="T230" s="23"/>
      <c r="V230" s="61"/>
      <c r="Y230" s="27"/>
      <c r="Z230" s="24" t="s">
        <v>694</v>
      </c>
      <c r="AA230" s="26" t="s">
        <v>695</v>
      </c>
      <c r="AB230" s="26" t="s">
        <v>696</v>
      </c>
      <c r="AC230" s="26" t="s">
        <v>696</v>
      </c>
    </row>
    <row r="231" spans="1:30" ht="15.75">
      <c r="A231" s="58">
        <f t="shared" si="11"/>
        <v>0</v>
      </c>
      <c r="B231" s="39">
        <f t="shared" si="12"/>
      </c>
      <c r="C231" s="40"/>
      <c r="D231" s="40"/>
      <c r="E231" s="40"/>
      <c r="F231" s="46"/>
      <c r="G231" s="52">
        <f>IF(P$6=TRUE,VLOOKUP($P231,$O$7:$AC$288,2,FALSE),IF(S$6=TRUE,VLOOKUP($P231,$R$7:$AC$288,2,FALSE),IF(V$6=TRUE,VLOOKUP($P231,$U$7:$AC$288,2,FALSE),VLOOKUP($P231,$X$7:$AC$288,2,FALSE))))</f>
        <v>0</v>
      </c>
      <c r="H231" s="42">
        <f>IF(P$6=TRUE,VLOOKUP($P231,$O$7:$AC$288,12,FALSE),"")</f>
      </c>
      <c r="I231" s="37">
        <f>IF(P$6=TRUE,VLOOKUP($P231,$O$7:$AC$288,13,FALSE),"")</f>
      </c>
      <c r="J231" s="37">
        <f>IF(P$6=TRUE,VLOOKUP($P231,$O$7:$AC$288,14,FALSE),"")</f>
      </c>
      <c r="K231" s="37">
        <f>IF(P$6=TRUE,VLOOKUP($P231,$O$7:$AC$288,15,FALSE),"")</f>
      </c>
      <c r="N231" s="16">
        <f ca="1">RAND()</f>
        <v>0.3034516206898372</v>
      </c>
      <c r="O231" s="16">
        <f t="shared" si="13"/>
        <v>101</v>
      </c>
      <c r="P231" s="60">
        <v>113</v>
      </c>
      <c r="Q231" s="54"/>
      <c r="R231" s="23"/>
      <c r="S231" s="23"/>
      <c r="T231" s="23"/>
      <c r="V231" s="61"/>
      <c r="Y231" s="27"/>
      <c r="Z231" s="24"/>
      <c r="AA231" s="25" t="s">
        <v>697</v>
      </c>
      <c r="AB231" s="25" t="s">
        <v>698</v>
      </c>
      <c r="AC231" s="25" t="s">
        <v>698</v>
      </c>
      <c r="AD231" s="56">
        <v>1</v>
      </c>
    </row>
    <row r="232" spans="1:29" ht="13.5">
      <c r="A232" s="59">
        <f t="shared" si="11"/>
        <v>0</v>
      </c>
      <c r="B232" s="43">
        <f t="shared" si="12"/>
      </c>
      <c r="C232" s="44"/>
      <c r="D232" s="44"/>
      <c r="E232" s="44"/>
      <c r="F232" s="46"/>
      <c r="G232" s="57">
        <f>IF(P$6=TRUE,VLOOKUP($P231,$O$7:$AD$288,16,FALSE),IF(S$6=TRUE,VLOOKUP($P231,$R$7:$AD$288,13,FALSE),IF(V$6=TRUE,VLOOKUP($P231,$U$7:$AD$288,10,FALSE),VLOOKUP($P231,$X$7:$AD$288,7,FALSE))))</f>
        <v>0</v>
      </c>
      <c r="H232" s="45">
        <f>IF(P$6=TRUE,VLOOKUP($P231+141,$O$7:$AC$288,12,FALSE),"")</f>
      </c>
      <c r="I232" s="38">
        <f>IF(P$3=TRUE,"",(IF(P$6=TRUE,VLOOKUP($P231+141,$O$7:$AC$288,13,FALSE),"")))</f>
      </c>
      <c r="J232" s="38">
        <f>IF(P$3=TRUE,"",IF(P$6=TRUE,VLOOKUP($P231+141,$O$7:$AC$288,14,FALSE),""))</f>
      </c>
      <c r="K232" s="38">
        <f>IF(P$3=TRUE,"",IF(P$6=TRUE,VLOOKUP($P231+141,$O$7:$AC$288,15,FALSE),""))</f>
      </c>
      <c r="O232" s="16">
        <f>O231+141</f>
        <v>242</v>
      </c>
      <c r="P232" s="60"/>
      <c r="Q232" s="54"/>
      <c r="R232" s="23"/>
      <c r="S232" s="23"/>
      <c r="T232" s="23"/>
      <c r="V232" s="61"/>
      <c r="Y232" s="27"/>
      <c r="Z232" s="24" t="s">
        <v>699</v>
      </c>
      <c r="AA232" s="26" t="s">
        <v>700</v>
      </c>
      <c r="AB232" s="26" t="s">
        <v>701</v>
      </c>
      <c r="AC232" s="26" t="s">
        <v>701</v>
      </c>
    </row>
    <row r="233" spans="1:30" ht="15.75">
      <c r="A233" s="58">
        <f t="shared" si="11"/>
        <v>0</v>
      </c>
      <c r="B233" s="39">
        <f t="shared" si="12"/>
      </c>
      <c r="C233" s="40"/>
      <c r="D233" s="40"/>
      <c r="E233" s="40"/>
      <c r="F233" s="46"/>
      <c r="G233" s="52">
        <f>IF(P$6=TRUE,VLOOKUP($P233,$O$7:$AC$288,2,FALSE),IF(S$6=TRUE,VLOOKUP($P233,$R$7:$AC$288,2,FALSE),IF(V$6=TRUE,VLOOKUP($P233,$U$7:$AC$288,2,FALSE),VLOOKUP($P233,$X$7:$AC$288,2,FALSE))))</f>
        <v>0</v>
      </c>
      <c r="H233" s="42">
        <f>IF(P$6=TRUE,VLOOKUP($P233,$O$7:$AC$288,12,FALSE),"")</f>
      </c>
      <c r="I233" s="37">
        <f>IF(P$6=TRUE,VLOOKUP($P233,$O$7:$AC$288,13,FALSE),"")</f>
      </c>
      <c r="J233" s="37">
        <f>IF(P$6=TRUE,VLOOKUP($P233,$O$7:$AC$288,14,FALSE),"")</f>
      </c>
      <c r="K233" s="37">
        <f>IF(P$6=TRUE,VLOOKUP($P233,$O$7:$AC$288,15,FALSE),"")</f>
      </c>
      <c r="N233" s="16">
        <f ca="1">RAND()</f>
        <v>0.4096937948913413</v>
      </c>
      <c r="O233" s="16">
        <f t="shared" si="13"/>
        <v>80</v>
      </c>
      <c r="P233" s="60">
        <v>114</v>
      </c>
      <c r="Q233" s="54"/>
      <c r="R233" s="23"/>
      <c r="S233" s="23"/>
      <c r="T233" s="23"/>
      <c r="V233" s="61"/>
      <c r="Y233" s="27"/>
      <c r="Z233" s="24" t="s">
        <v>702</v>
      </c>
      <c r="AA233" s="25" t="s">
        <v>703</v>
      </c>
      <c r="AB233" s="25" t="s">
        <v>703</v>
      </c>
      <c r="AC233" s="25" t="s">
        <v>703</v>
      </c>
      <c r="AD233" s="56">
        <v>1</v>
      </c>
    </row>
    <row r="234" spans="1:29" ht="13.5">
      <c r="A234" s="59">
        <f t="shared" si="11"/>
        <v>0</v>
      </c>
      <c r="B234" s="43">
        <f t="shared" si="12"/>
      </c>
      <c r="C234" s="44"/>
      <c r="D234" s="44"/>
      <c r="E234" s="44"/>
      <c r="F234" s="46"/>
      <c r="G234" s="57">
        <f>IF(P$6=TRUE,VLOOKUP($P233,$O$7:$AD$288,16,FALSE),IF(S$6=TRUE,VLOOKUP($P233,$R$7:$AD$288,13,FALSE),IF(V$6=TRUE,VLOOKUP($P233,$U$7:$AD$288,10,FALSE),VLOOKUP($P233,$X$7:$AD$288,7,FALSE))))</f>
        <v>0</v>
      </c>
      <c r="H234" s="45">
        <f>IF(P$6=TRUE,VLOOKUP($P233+141,$O$7:$AC$288,12,FALSE),"")</f>
      </c>
      <c r="I234" s="38">
        <f>IF(P$3=TRUE,"",(IF(P$6=TRUE,VLOOKUP($P233+141,$O$7:$AC$288,13,FALSE),"")))</f>
      </c>
      <c r="J234" s="38">
        <f>IF(P$3=TRUE,"",IF(P$6=TRUE,VLOOKUP($P233+141,$O$7:$AC$288,14,FALSE),""))</f>
      </c>
      <c r="K234" s="38">
        <f>IF(P$3=TRUE,"",IF(P$6=TRUE,VLOOKUP($P233+141,$O$7:$AC$288,15,FALSE),""))</f>
      </c>
      <c r="O234" s="16">
        <f>O233+141</f>
        <v>221</v>
      </c>
      <c r="P234" s="60"/>
      <c r="Q234" s="54"/>
      <c r="R234" s="23"/>
      <c r="S234" s="23"/>
      <c r="T234" s="23"/>
      <c r="V234" s="61"/>
      <c r="Y234" s="27"/>
      <c r="Z234" s="24" t="s">
        <v>704</v>
      </c>
      <c r="AA234" s="26" t="s">
        <v>705</v>
      </c>
      <c r="AB234" s="26" t="s">
        <v>705</v>
      </c>
      <c r="AC234" s="26" t="s">
        <v>705</v>
      </c>
    </row>
    <row r="235" spans="1:30" ht="15.75">
      <c r="A235" s="58">
        <f t="shared" si="11"/>
        <v>0</v>
      </c>
      <c r="B235" s="39">
        <f t="shared" si="12"/>
      </c>
      <c r="C235" s="40"/>
      <c r="D235" s="40"/>
      <c r="E235" s="40"/>
      <c r="F235" s="46"/>
      <c r="G235" s="52">
        <f>IF(P$6=TRUE,VLOOKUP($P235,$O$7:$AC$288,2,FALSE),IF(S$6=TRUE,VLOOKUP($P235,$R$7:$AC$288,2,FALSE),IF(V$6=TRUE,VLOOKUP($P235,$U$7:$AC$288,2,FALSE),VLOOKUP($P235,$X$7:$AC$288,2,FALSE))))</f>
        <v>0</v>
      </c>
      <c r="H235" s="42">
        <f>IF(P$6=TRUE,VLOOKUP($P235,$O$7:$AC$288,12,FALSE),"")</f>
      </c>
      <c r="I235" s="37">
        <f>IF(P$6=TRUE,VLOOKUP($P235,$O$7:$AC$288,13,FALSE),"")</f>
      </c>
      <c r="J235" s="37">
        <f>IF(P$6=TRUE,VLOOKUP($P235,$O$7:$AC$288,14,FALSE),"")</f>
      </c>
      <c r="K235" s="37">
        <f>IF(P$6=TRUE,VLOOKUP($P235,$O$7:$AC$288,15,FALSE),"")</f>
      </c>
      <c r="N235" s="16">
        <f ca="1">RAND()</f>
        <v>0.814086627862697</v>
      </c>
      <c r="O235" s="16">
        <f t="shared" si="13"/>
        <v>30</v>
      </c>
      <c r="P235" s="60">
        <v>115</v>
      </c>
      <c r="Q235" s="54">
        <f ca="1">RAND()/AD235</f>
        <v>0.32240349861625023</v>
      </c>
      <c r="R235" s="23">
        <f>RANK(Q235,Q$7:Q$288)</f>
        <v>61</v>
      </c>
      <c r="S235" s="60">
        <v>76</v>
      </c>
      <c r="T235" s="23"/>
      <c r="V235" s="61"/>
      <c r="Y235" s="27"/>
      <c r="Z235" s="24" t="s">
        <v>706</v>
      </c>
      <c r="AA235" s="25" t="s">
        <v>707</v>
      </c>
      <c r="AB235" s="25" t="s">
        <v>707</v>
      </c>
      <c r="AC235" s="25" t="s">
        <v>707</v>
      </c>
      <c r="AD235" s="56">
        <v>1</v>
      </c>
    </row>
    <row r="236" spans="1:29" ht="13.5">
      <c r="A236" s="59">
        <f t="shared" si="11"/>
        <v>0</v>
      </c>
      <c r="B236" s="43">
        <f t="shared" si="12"/>
      </c>
      <c r="C236" s="44"/>
      <c r="D236" s="44"/>
      <c r="E236" s="44"/>
      <c r="F236" s="46"/>
      <c r="G236" s="57">
        <f>IF(P$6=TRUE,VLOOKUP($P235,$O$7:$AD$288,16,FALSE),IF(S$6=TRUE,VLOOKUP($P235,$R$7:$AD$288,13,FALSE),IF(V$6=TRUE,VLOOKUP($P235,$U$7:$AD$288,10,FALSE),VLOOKUP($P235,$X$7:$AD$288,7,FALSE))))</f>
        <v>0</v>
      </c>
      <c r="H236" s="45">
        <f>IF(P$6=TRUE,VLOOKUP($P235+141,$O$7:$AC$288,12,FALSE),"")</f>
      </c>
      <c r="I236" s="38">
        <f>IF(P$3=TRUE,"",(IF(P$6=TRUE,VLOOKUP($P235+141,$O$7:$AC$288,13,FALSE),"")))</f>
      </c>
      <c r="J236" s="38">
        <f>IF(P$3=TRUE,"",IF(P$6=TRUE,VLOOKUP($P235+141,$O$7:$AC$288,14,FALSE),""))</f>
      </c>
      <c r="K236" s="38">
        <f>IF(P$3=TRUE,"",IF(P$6=TRUE,VLOOKUP($P235+141,$O$7:$AC$288,15,FALSE),""))</f>
      </c>
      <c r="O236" s="16">
        <f>O235+141</f>
        <v>171</v>
      </c>
      <c r="P236" s="60"/>
      <c r="Q236" s="54"/>
      <c r="R236" s="23">
        <f>R235+90</f>
        <v>151</v>
      </c>
      <c r="S236" s="60"/>
      <c r="T236" s="23"/>
      <c r="V236" s="61"/>
      <c r="Y236" s="27"/>
      <c r="Z236" s="24" t="s">
        <v>708</v>
      </c>
      <c r="AA236" s="26" t="s">
        <v>709</v>
      </c>
      <c r="AB236" s="26" t="s">
        <v>709</v>
      </c>
      <c r="AC236" s="26" t="s">
        <v>709</v>
      </c>
    </row>
    <row r="237" spans="1:30" ht="15.75">
      <c r="A237" s="58">
        <f t="shared" si="11"/>
        <v>0</v>
      </c>
      <c r="B237" s="39">
        <f t="shared" si="12"/>
      </c>
      <c r="C237" s="40"/>
      <c r="D237" s="40"/>
      <c r="E237" s="40"/>
      <c r="F237" s="46"/>
      <c r="G237" s="52">
        <f>IF(P$6=TRUE,VLOOKUP($P237,$O$7:$AC$288,2,FALSE),IF(S$6=TRUE,VLOOKUP($P237,$R$7:$AC$288,2,FALSE),IF(V$6=TRUE,VLOOKUP($P237,$U$7:$AC$288,2,FALSE),VLOOKUP($P237,$X$7:$AC$288,2,FALSE))))</f>
        <v>0</v>
      </c>
      <c r="H237" s="42">
        <f>IF(P$6=TRUE,VLOOKUP($P237,$O$7:$AC$288,12,FALSE),"")</f>
      </c>
      <c r="I237" s="37">
        <f>IF(P$6=TRUE,VLOOKUP($P237,$O$7:$AC$288,13,FALSE),"")</f>
      </c>
      <c r="J237" s="37">
        <f>IF(P$6=TRUE,VLOOKUP($P237,$O$7:$AC$288,14,FALSE),"")</f>
      </c>
      <c r="K237" s="37">
        <f>IF(P$6=TRUE,VLOOKUP($P237,$O$7:$AC$288,15,FALSE),"")</f>
      </c>
      <c r="N237" s="16">
        <f ca="1">RAND()</f>
        <v>0.3560992395475515</v>
      </c>
      <c r="O237" s="16">
        <f t="shared" si="13"/>
        <v>93</v>
      </c>
      <c r="P237" s="60">
        <v>116</v>
      </c>
      <c r="Q237" s="54"/>
      <c r="R237" s="23"/>
      <c r="S237" s="23"/>
      <c r="T237" s="23"/>
      <c r="V237" s="61"/>
      <c r="Y237" s="27"/>
      <c r="Z237" s="24" t="s">
        <v>710</v>
      </c>
      <c r="AA237" s="25" t="s">
        <v>711</v>
      </c>
      <c r="AB237" s="25" t="s">
        <v>712</v>
      </c>
      <c r="AC237" s="25" t="s">
        <v>713</v>
      </c>
      <c r="AD237" s="56">
        <v>1</v>
      </c>
    </row>
    <row r="238" spans="1:29" ht="13.5">
      <c r="A238" s="59">
        <f t="shared" si="11"/>
        <v>0</v>
      </c>
      <c r="B238" s="43">
        <f t="shared" si="12"/>
      </c>
      <c r="C238" s="44"/>
      <c r="D238" s="44"/>
      <c r="E238" s="44"/>
      <c r="F238" s="46"/>
      <c r="G238" s="57">
        <f>IF(P$6=TRUE,VLOOKUP($P237,$O$7:$AD$288,16,FALSE),IF(S$6=TRUE,VLOOKUP($P237,$R$7:$AD$288,13,FALSE),IF(V$6=TRUE,VLOOKUP($P237,$U$7:$AD$288,10,FALSE),VLOOKUP($P237,$X$7:$AD$288,7,FALSE))))</f>
        <v>0</v>
      </c>
      <c r="H238" s="45">
        <f>IF(P$6=TRUE,VLOOKUP($P237+141,$O$7:$AC$288,12,FALSE),"")</f>
      </c>
      <c r="I238" s="38">
        <f>IF(P$3=TRUE,"",(IF(P$6=TRUE,VLOOKUP($P237+141,$O$7:$AC$288,13,FALSE),"")))</f>
      </c>
      <c r="J238" s="38">
        <f>IF(P$3=TRUE,"",IF(P$6=TRUE,VLOOKUP($P237+141,$O$7:$AC$288,14,FALSE),""))</f>
      </c>
      <c r="K238" s="38">
        <f>IF(P$3=TRUE,"",IF(P$6=TRUE,VLOOKUP($P237+141,$O$7:$AC$288,15,FALSE),""))</f>
      </c>
      <c r="O238" s="16">
        <f>O237+141</f>
        <v>234</v>
      </c>
      <c r="P238" s="60"/>
      <c r="Q238" s="54"/>
      <c r="R238" s="23"/>
      <c r="S238" s="23"/>
      <c r="T238" s="23"/>
      <c r="V238" s="61"/>
      <c r="Y238" s="27"/>
      <c r="Z238" s="24" t="s">
        <v>714</v>
      </c>
      <c r="AA238" s="26" t="s">
        <v>715</v>
      </c>
      <c r="AB238" s="26" t="s">
        <v>716</v>
      </c>
      <c r="AC238" s="26" t="s">
        <v>717</v>
      </c>
    </row>
    <row r="239" spans="1:30" ht="15.75">
      <c r="A239" s="58">
        <f t="shared" si="11"/>
        <v>0</v>
      </c>
      <c r="B239" s="39">
        <f t="shared" si="12"/>
      </c>
      <c r="C239" s="40"/>
      <c r="D239" s="40"/>
      <c r="E239" s="40"/>
      <c r="F239" s="46"/>
      <c r="G239" s="52">
        <f>IF(P$6=TRUE,VLOOKUP($P239,$O$7:$AC$288,2,FALSE),IF(S$6=TRUE,VLOOKUP($P239,$R$7:$AC$288,2,FALSE),IF(V$6=TRUE,VLOOKUP($P239,$U$7:$AC$288,2,FALSE),VLOOKUP($P239,$X$7:$AC$288,2,FALSE))))</f>
        <v>0</v>
      </c>
      <c r="H239" s="42">
        <f>IF(P$6=TRUE,VLOOKUP($P239,$O$7:$AC$288,12,FALSE),"")</f>
      </c>
      <c r="I239" s="37">
        <f>IF(P$6=TRUE,VLOOKUP($P239,$O$7:$AC$288,13,FALSE),"")</f>
      </c>
      <c r="J239" s="37">
        <f>IF(P$6=TRUE,VLOOKUP($P239,$O$7:$AC$288,14,FALSE),"")</f>
      </c>
      <c r="K239" s="37">
        <f>IF(P$6=TRUE,VLOOKUP($P239,$O$7:$AC$288,15,FALSE),"")</f>
      </c>
      <c r="N239" s="16">
        <f ca="1">RAND()</f>
        <v>0.4619585965034385</v>
      </c>
      <c r="O239" s="16">
        <f t="shared" si="13"/>
        <v>75</v>
      </c>
      <c r="P239" s="60">
        <v>117</v>
      </c>
      <c r="Q239" s="54">
        <f ca="1">RAND()/AD239</f>
        <v>0.5360869101934902</v>
      </c>
      <c r="R239" s="23">
        <f>RANK(Q239,Q$7:Q$288)</f>
        <v>38</v>
      </c>
      <c r="S239" s="60">
        <v>77</v>
      </c>
      <c r="T239" s="23">
        <f ca="1">RAND()</f>
        <v>0.1644137008384025</v>
      </c>
      <c r="U239" s="23">
        <f>RANK(T239,T$7:T$288)</f>
        <v>53</v>
      </c>
      <c r="V239" s="61">
        <v>52</v>
      </c>
      <c r="Y239" s="27"/>
      <c r="Z239" s="24" t="s">
        <v>718</v>
      </c>
      <c r="AA239" s="25" t="s">
        <v>719</v>
      </c>
      <c r="AB239" s="25" t="s">
        <v>720</v>
      </c>
      <c r="AC239" s="25" t="s">
        <v>720</v>
      </c>
      <c r="AD239" s="56">
        <v>1</v>
      </c>
    </row>
    <row r="240" spans="1:29" ht="13.5">
      <c r="A240" s="59">
        <f t="shared" si="11"/>
        <v>0</v>
      </c>
      <c r="B240" s="43">
        <f t="shared" si="12"/>
      </c>
      <c r="C240" s="44"/>
      <c r="D240" s="44"/>
      <c r="E240" s="44"/>
      <c r="F240" s="46"/>
      <c r="G240" s="57">
        <f>IF(P$6=TRUE,VLOOKUP($P239,$O$7:$AD$288,16,FALSE),IF(S$6=TRUE,VLOOKUP($P239,$R$7:$AD$288,13,FALSE),IF(V$6=TRUE,VLOOKUP($P239,$U$7:$AD$288,10,FALSE),VLOOKUP($P239,$X$7:$AD$288,7,FALSE))))</f>
        <v>0</v>
      </c>
      <c r="H240" s="45">
        <f>IF(P$6=TRUE,VLOOKUP($P239+141,$O$7:$AC$288,12,FALSE),"")</f>
      </c>
      <c r="I240" s="38">
        <f>IF(P$3=TRUE,"",(IF(P$6=TRUE,VLOOKUP($P239+141,$O$7:$AC$288,13,FALSE),"")))</f>
      </c>
      <c r="J240" s="38">
        <f>IF(P$3=TRUE,"",IF(P$6=TRUE,VLOOKUP($P239+141,$O$7:$AC$288,14,FALSE),""))</f>
      </c>
      <c r="K240" s="38">
        <f>IF(P$3=TRUE,"",IF(P$6=TRUE,VLOOKUP($P239+141,$O$7:$AC$288,15,FALSE),""))</f>
      </c>
      <c r="O240" s="16">
        <f>O239+141</f>
        <v>216</v>
      </c>
      <c r="P240" s="60"/>
      <c r="Q240" s="54"/>
      <c r="R240" s="23">
        <f>R239+90</f>
        <v>128</v>
      </c>
      <c r="S240" s="60"/>
      <c r="T240" s="23"/>
      <c r="U240" s="23">
        <f>U239+63</f>
        <v>116</v>
      </c>
      <c r="V240" s="61"/>
      <c r="Y240" s="27"/>
      <c r="Z240" s="24" t="s">
        <v>721</v>
      </c>
      <c r="AA240" s="26" t="s">
        <v>722</v>
      </c>
      <c r="AB240" s="26" t="s">
        <v>723</v>
      </c>
      <c r="AC240" s="26" t="s">
        <v>723</v>
      </c>
    </row>
    <row r="241" spans="1:30" ht="15.75">
      <c r="A241" s="58">
        <f aca="true" t="shared" si="14" ref="A241:A288">G241</f>
        <v>0</v>
      </c>
      <c r="B241" s="39">
        <f aca="true" t="shared" si="15" ref="B241:B288">H241</f>
      </c>
      <c r="C241" s="40"/>
      <c r="D241" s="40"/>
      <c r="E241" s="40"/>
      <c r="F241" s="46"/>
      <c r="G241" s="52">
        <f>IF(P$6=TRUE,VLOOKUP($P241,$O$7:$AC$288,2,FALSE),IF(S$6=TRUE,VLOOKUP($P241,$R$7:$AC$288,2,FALSE),IF(V$6=TRUE,VLOOKUP($P241,$U$7:$AC$288,2,FALSE),VLOOKUP($P241,$X$7:$AC$288,2,FALSE))))</f>
        <v>0</v>
      </c>
      <c r="H241" s="42">
        <f>IF(P$6=TRUE,VLOOKUP($P241,$O$7:$AC$288,12,FALSE),"")</f>
      </c>
      <c r="I241" s="37">
        <f>IF(P$6=TRUE,VLOOKUP($P241,$O$7:$AC$288,13,FALSE),"")</f>
      </c>
      <c r="J241" s="37">
        <f>IF(P$6=TRUE,VLOOKUP($P241,$O$7:$AC$288,14,FALSE),"")</f>
      </c>
      <c r="K241" s="37">
        <f>IF(P$6=TRUE,VLOOKUP($P241,$O$7:$AC$288,15,FALSE),"")</f>
      </c>
      <c r="N241" s="16">
        <f ca="1">RAND()</f>
        <v>0.10670326026962851</v>
      </c>
      <c r="O241" s="16">
        <f t="shared" si="13"/>
        <v>128</v>
      </c>
      <c r="P241" s="60">
        <v>118</v>
      </c>
      <c r="Q241" s="54">
        <f ca="1">RAND()/AD241</f>
        <v>0.12087201026721406</v>
      </c>
      <c r="R241" s="23">
        <f>RANK(Q241,Q$7:Q$288)</f>
        <v>79</v>
      </c>
      <c r="S241" s="60">
        <v>78</v>
      </c>
      <c r="T241" s="23">
        <f ca="1">RAND()</f>
        <v>0.9182829339510512</v>
      </c>
      <c r="U241" s="23">
        <f>RANK(T241,T$7:T$288)</f>
        <v>6</v>
      </c>
      <c r="V241" s="61">
        <v>53</v>
      </c>
      <c r="Y241" s="27"/>
      <c r="Z241" s="24"/>
      <c r="AA241" s="25" t="s">
        <v>724</v>
      </c>
      <c r="AB241" s="25" t="s">
        <v>725</v>
      </c>
      <c r="AC241" s="25" t="s">
        <v>726</v>
      </c>
      <c r="AD241" s="56">
        <v>1</v>
      </c>
    </row>
    <row r="242" spans="1:29" ht="13.5">
      <c r="A242" s="59">
        <f t="shared" si="14"/>
        <v>0</v>
      </c>
      <c r="B242" s="43">
        <f t="shared" si="15"/>
      </c>
      <c r="C242" s="44"/>
      <c r="D242" s="44"/>
      <c r="E242" s="44"/>
      <c r="F242" s="46"/>
      <c r="G242" s="57">
        <f>IF(P$6=TRUE,VLOOKUP($P241,$O$7:$AD$288,16,FALSE),IF(S$6=TRUE,VLOOKUP($P241,$R$7:$AD$288,13,FALSE),IF(V$6=TRUE,VLOOKUP($P241,$U$7:$AD$288,10,FALSE),VLOOKUP($P241,$X$7:$AD$288,7,FALSE))))</f>
        <v>0</v>
      </c>
      <c r="H242" s="45">
        <f>IF(P$6=TRUE,VLOOKUP($P241+141,$O$7:$AC$288,12,FALSE),"")</f>
      </c>
      <c r="I242" s="38">
        <f>IF(P$3=TRUE,"",(IF(P$6=TRUE,VLOOKUP($P241+141,$O$7:$AC$288,13,FALSE),"")))</f>
      </c>
      <c r="J242" s="38">
        <f>IF(P$3=TRUE,"",IF(P$6=TRUE,VLOOKUP($P241+141,$O$7:$AC$288,14,FALSE),""))</f>
      </c>
      <c r="K242" s="38">
        <f>IF(P$3=TRUE,"",IF(P$6=TRUE,VLOOKUP($P241+141,$O$7:$AC$288,15,FALSE),""))</f>
      </c>
      <c r="O242" s="16">
        <f>O241+141</f>
        <v>269</v>
      </c>
      <c r="P242" s="60"/>
      <c r="Q242" s="54"/>
      <c r="R242" s="23">
        <f>R241+90</f>
        <v>169</v>
      </c>
      <c r="S242" s="60"/>
      <c r="T242" s="23"/>
      <c r="U242" s="23">
        <f>U241+63</f>
        <v>69</v>
      </c>
      <c r="V242" s="61"/>
      <c r="Y242" s="27"/>
      <c r="Z242" s="24" t="s">
        <v>727</v>
      </c>
      <c r="AA242" s="26" t="s">
        <v>728</v>
      </c>
      <c r="AB242" s="26" t="s">
        <v>729</v>
      </c>
      <c r="AC242" s="26" t="s">
        <v>730</v>
      </c>
    </row>
    <row r="243" spans="1:30" ht="15.75">
      <c r="A243" s="58">
        <f t="shared" si="14"/>
        <v>0</v>
      </c>
      <c r="B243" s="39">
        <f t="shared" si="15"/>
      </c>
      <c r="C243" s="40"/>
      <c r="D243" s="40"/>
      <c r="E243" s="40"/>
      <c r="F243" s="46"/>
      <c r="G243" s="52">
        <f>IF(P$6=TRUE,VLOOKUP($P243,$O$7:$AC$288,2,FALSE),IF(S$6=TRUE,VLOOKUP($P243,$R$7:$AC$288,2,FALSE),IF(V$6=TRUE,VLOOKUP($P243,$U$7:$AC$288,2,FALSE),VLOOKUP($P243,$X$7:$AC$288,2,FALSE))))</f>
        <v>0</v>
      </c>
      <c r="H243" s="42">
        <f>IF(P$6=TRUE,VLOOKUP($P243,$O$7:$AC$288,12,FALSE),"")</f>
      </c>
      <c r="I243" s="37">
        <f>IF(P$6=TRUE,VLOOKUP($P243,$O$7:$AC$288,13,FALSE),"")</f>
      </c>
      <c r="J243" s="37">
        <f>IF(P$6=TRUE,VLOOKUP($P243,$O$7:$AC$288,14,FALSE),"")</f>
      </c>
      <c r="K243" s="37">
        <f>IF(P$6=TRUE,VLOOKUP($P243,$O$7:$AC$288,15,FALSE),"")</f>
      </c>
      <c r="N243" s="16">
        <f ca="1">RAND()</f>
        <v>0.1440461080215789</v>
      </c>
      <c r="O243" s="16">
        <f t="shared" si="13"/>
        <v>125</v>
      </c>
      <c r="P243" s="60">
        <v>119</v>
      </c>
      <c r="Q243" s="54"/>
      <c r="R243" s="23"/>
      <c r="S243" s="23"/>
      <c r="T243" s="23"/>
      <c r="V243" s="61"/>
      <c r="Y243" s="27"/>
      <c r="Z243" s="24" t="s">
        <v>731</v>
      </c>
      <c r="AA243" s="25" t="s">
        <v>732</v>
      </c>
      <c r="AB243" s="25" t="s">
        <v>733</v>
      </c>
      <c r="AC243" s="25" t="s">
        <v>733</v>
      </c>
      <c r="AD243" s="56">
        <v>1</v>
      </c>
    </row>
    <row r="244" spans="1:29" ht="13.5">
      <c r="A244" s="59">
        <f t="shared" si="14"/>
        <v>0</v>
      </c>
      <c r="B244" s="43">
        <f t="shared" si="15"/>
      </c>
      <c r="C244" s="44"/>
      <c r="D244" s="44"/>
      <c r="E244" s="44"/>
      <c r="F244" s="46"/>
      <c r="G244" s="57">
        <f>IF(P$6=TRUE,VLOOKUP($P243,$O$7:$AD$288,16,FALSE),IF(S$6=TRUE,VLOOKUP($P243,$R$7:$AD$288,13,FALSE),IF(V$6=TRUE,VLOOKUP($P243,$U$7:$AD$288,10,FALSE),VLOOKUP($P243,$X$7:$AD$288,7,FALSE))))</f>
        <v>0</v>
      </c>
      <c r="H244" s="45">
        <f>IF(P$6=TRUE,VLOOKUP($P243+141,$O$7:$AC$288,12,FALSE),"")</f>
      </c>
      <c r="I244" s="38">
        <f>IF(P$3=TRUE,"",(IF(P$6=TRUE,VLOOKUP($P243+141,$O$7:$AC$288,13,FALSE),"")))</f>
      </c>
      <c r="J244" s="38">
        <f>IF(P$3=TRUE,"",IF(P$6=TRUE,VLOOKUP($P243+141,$O$7:$AC$288,14,FALSE),""))</f>
      </c>
      <c r="K244" s="38">
        <f>IF(P$3=TRUE,"",IF(P$6=TRUE,VLOOKUP($P243+141,$O$7:$AC$288,15,FALSE),""))</f>
      </c>
      <c r="O244" s="16">
        <f>O243+141</f>
        <v>266</v>
      </c>
      <c r="P244" s="60"/>
      <c r="Q244" s="54"/>
      <c r="R244" s="23"/>
      <c r="S244" s="23"/>
      <c r="T244" s="23"/>
      <c r="V244" s="61"/>
      <c r="Y244" s="27"/>
      <c r="Z244" s="24" t="s">
        <v>734</v>
      </c>
      <c r="AA244" s="26" t="s">
        <v>735</v>
      </c>
      <c r="AB244" s="26" t="s">
        <v>736</v>
      </c>
      <c r="AC244" s="26" t="s">
        <v>736</v>
      </c>
    </row>
    <row r="245" spans="1:30" ht="15.75">
      <c r="A245" s="58">
        <f t="shared" si="14"/>
        <v>0</v>
      </c>
      <c r="B245" s="39">
        <f t="shared" si="15"/>
      </c>
      <c r="C245" s="40"/>
      <c r="D245" s="40"/>
      <c r="E245" s="40"/>
      <c r="F245" s="46"/>
      <c r="G245" s="52">
        <f>IF(P$6=TRUE,VLOOKUP($P245,$O$7:$AC$288,2,FALSE),IF(S$6=TRUE,VLOOKUP($P245,$R$7:$AC$288,2,FALSE),IF(V$6=TRUE,VLOOKUP($P245,$U$7:$AC$288,2,FALSE),VLOOKUP($P245,$X$7:$AC$288,2,FALSE))))</f>
        <v>0</v>
      </c>
      <c r="H245" s="42">
        <f>IF(P$6=TRUE,VLOOKUP($P245,$O$7:$AC$288,12,FALSE),"")</f>
      </c>
      <c r="I245" s="37">
        <f>IF(P$6=TRUE,VLOOKUP($P245,$O$7:$AC$288,13,FALSE),"")</f>
      </c>
      <c r="J245" s="37">
        <f>IF(P$6=TRUE,VLOOKUP($P245,$O$7:$AC$288,14,FALSE),"")</f>
      </c>
      <c r="K245" s="37">
        <f>IF(P$6=TRUE,VLOOKUP($P245,$O$7:$AC$288,15,FALSE),"")</f>
      </c>
      <c r="N245" s="16">
        <f ca="1">RAND()</f>
        <v>0.8881538799264885</v>
      </c>
      <c r="O245" s="16">
        <f t="shared" si="13"/>
        <v>20</v>
      </c>
      <c r="P245" s="60">
        <v>120</v>
      </c>
      <c r="Q245" s="54"/>
      <c r="R245" s="23"/>
      <c r="S245" s="23"/>
      <c r="T245" s="23"/>
      <c r="V245" s="61"/>
      <c r="Y245" s="27"/>
      <c r="Z245" s="24" t="s">
        <v>737</v>
      </c>
      <c r="AA245" s="25" t="s">
        <v>738</v>
      </c>
      <c r="AB245" s="25" t="s">
        <v>739</v>
      </c>
      <c r="AC245" s="25" t="s">
        <v>739</v>
      </c>
      <c r="AD245" s="56">
        <v>1</v>
      </c>
    </row>
    <row r="246" spans="1:29" ht="13.5">
      <c r="A246" s="59">
        <f t="shared" si="14"/>
        <v>0</v>
      </c>
      <c r="B246" s="43">
        <f t="shared" si="15"/>
      </c>
      <c r="C246" s="44"/>
      <c r="D246" s="44"/>
      <c r="E246" s="44"/>
      <c r="F246" s="46"/>
      <c r="G246" s="57">
        <f>IF(P$6=TRUE,VLOOKUP($P245,$O$7:$AD$288,16,FALSE),IF(S$6=TRUE,VLOOKUP($P245,$R$7:$AD$288,13,FALSE),IF(V$6=TRUE,VLOOKUP($P245,$U$7:$AD$288,10,FALSE),VLOOKUP($P245,$X$7:$AD$288,7,FALSE))))</f>
        <v>0</v>
      </c>
      <c r="H246" s="45">
        <f>IF(P$6=TRUE,VLOOKUP($P245+141,$O$7:$AC$288,12,FALSE),"")</f>
      </c>
      <c r="I246" s="38">
        <f>IF(P$3=TRUE,"",(IF(P$6=TRUE,VLOOKUP($P245+141,$O$7:$AC$288,13,FALSE),"")))</f>
      </c>
      <c r="J246" s="38">
        <f>IF(P$3=TRUE,"",IF(P$6=TRUE,VLOOKUP($P245+141,$O$7:$AC$288,14,FALSE),""))</f>
      </c>
      <c r="K246" s="38">
        <f>IF(P$3=TRUE,"",IF(P$6=TRUE,VLOOKUP($P245+141,$O$7:$AC$288,15,FALSE),""))</f>
      </c>
      <c r="O246" s="16">
        <f>O245+141</f>
        <v>161</v>
      </c>
      <c r="P246" s="60"/>
      <c r="Q246" s="54"/>
      <c r="R246" s="23"/>
      <c r="S246" s="23"/>
      <c r="T246" s="23"/>
      <c r="V246" s="61"/>
      <c r="Y246" s="27"/>
      <c r="Z246" s="24" t="s">
        <v>740</v>
      </c>
      <c r="AA246" s="26" t="s">
        <v>741</v>
      </c>
      <c r="AB246" s="26" t="s">
        <v>742</v>
      </c>
      <c r="AC246" s="26" t="s">
        <v>742</v>
      </c>
    </row>
    <row r="247" spans="1:30" ht="15.75">
      <c r="A247" s="58">
        <f t="shared" si="14"/>
        <v>0</v>
      </c>
      <c r="B247" s="39">
        <f t="shared" si="15"/>
      </c>
      <c r="C247" s="40"/>
      <c r="D247" s="40"/>
      <c r="E247" s="40"/>
      <c r="F247" s="46"/>
      <c r="G247" s="52">
        <f>IF(P$6=TRUE,VLOOKUP($P247,$O$7:$AC$288,2,FALSE),IF(S$6=TRUE,VLOOKUP($P247,$R$7:$AC$288,2,FALSE),IF(V$6=TRUE,VLOOKUP($P247,$U$7:$AC$288,2,FALSE),VLOOKUP($P247,$X$7:$AC$288,2,FALSE))))</f>
        <v>0</v>
      </c>
      <c r="H247" s="42">
        <f>IF(P$6=TRUE,VLOOKUP($P247,$O$7:$AC$288,12,FALSE),"")</f>
      </c>
      <c r="I247" s="37">
        <f>IF(P$6=TRUE,VLOOKUP($P247,$O$7:$AC$288,13,FALSE),"")</f>
      </c>
      <c r="J247" s="37">
        <f>IF(P$6=TRUE,VLOOKUP($P247,$O$7:$AC$288,14,FALSE),"")</f>
      </c>
      <c r="K247" s="37">
        <f>IF(P$6=TRUE,VLOOKUP($P247,$O$7:$AC$288,15,FALSE),"")</f>
      </c>
      <c r="N247" s="16">
        <f ca="1">RAND()</f>
        <v>0.7705817580438721</v>
      </c>
      <c r="O247" s="16">
        <f t="shared" si="13"/>
        <v>39</v>
      </c>
      <c r="P247" s="60">
        <v>121</v>
      </c>
      <c r="Q247" s="54">
        <f ca="1">RAND()/AD247</f>
        <v>0.5316117017566814</v>
      </c>
      <c r="R247" s="23">
        <f>RANK(Q247,Q$7:Q$288)</f>
        <v>39</v>
      </c>
      <c r="S247" s="60">
        <v>79</v>
      </c>
      <c r="T247" s="23"/>
      <c r="V247" s="61"/>
      <c r="Y247" s="27"/>
      <c r="Z247" s="24" t="s">
        <v>743</v>
      </c>
      <c r="AA247" s="25" t="s">
        <v>744</v>
      </c>
      <c r="AB247" s="25" t="s">
        <v>745</v>
      </c>
      <c r="AC247" s="25" t="s">
        <v>745</v>
      </c>
      <c r="AD247" s="56">
        <v>0.5555555555555556</v>
      </c>
    </row>
    <row r="248" spans="1:29" ht="13.5">
      <c r="A248" s="59">
        <f t="shared" si="14"/>
        <v>0</v>
      </c>
      <c r="B248" s="43">
        <f t="shared" si="15"/>
      </c>
      <c r="C248" s="44"/>
      <c r="D248" s="44"/>
      <c r="E248" s="44"/>
      <c r="F248" s="46"/>
      <c r="G248" s="57">
        <f>IF(P$6=TRUE,VLOOKUP($P247,$O$7:$AD$288,16,FALSE),IF(S$6=TRUE,VLOOKUP($P247,$R$7:$AD$288,13,FALSE),IF(V$6=TRUE,VLOOKUP($P247,$U$7:$AD$288,10,FALSE),VLOOKUP($P247,$X$7:$AD$288,7,FALSE))))</f>
        <v>0</v>
      </c>
      <c r="H248" s="45">
        <f>IF(P$6=TRUE,VLOOKUP($P247+141,$O$7:$AC$288,12,FALSE),"")</f>
      </c>
      <c r="I248" s="38">
        <f>IF(P$3=TRUE,"",(IF(P$6=TRUE,VLOOKUP($P247+141,$O$7:$AC$288,13,FALSE),"")))</f>
      </c>
      <c r="J248" s="38">
        <f>IF(P$3=TRUE,"",IF(P$6=TRUE,VLOOKUP($P247+141,$O$7:$AC$288,14,FALSE),""))</f>
      </c>
      <c r="K248" s="38">
        <f>IF(P$3=TRUE,"",IF(P$6=TRUE,VLOOKUP($P247+141,$O$7:$AC$288,15,FALSE),""))</f>
      </c>
      <c r="O248" s="16">
        <f>O247+141</f>
        <v>180</v>
      </c>
      <c r="P248" s="60"/>
      <c r="Q248" s="54"/>
      <c r="R248" s="23">
        <f>R247+90</f>
        <v>129</v>
      </c>
      <c r="S248" s="60"/>
      <c r="T248" s="23"/>
      <c r="V248" s="61"/>
      <c r="Y248" s="27"/>
      <c r="Z248" s="24" t="s">
        <v>746</v>
      </c>
      <c r="AA248" s="26" t="s">
        <v>747</v>
      </c>
      <c r="AB248" s="26" t="s">
        <v>748</v>
      </c>
      <c r="AC248" s="26" t="s">
        <v>748</v>
      </c>
    </row>
    <row r="249" spans="1:30" ht="15.75">
      <c r="A249" s="58">
        <f t="shared" si="14"/>
        <v>0</v>
      </c>
      <c r="B249" s="39">
        <f t="shared" si="15"/>
      </c>
      <c r="C249" s="40"/>
      <c r="D249" s="40"/>
      <c r="E249" s="40"/>
      <c r="F249" s="46"/>
      <c r="G249" s="52">
        <f>IF(P$6=TRUE,VLOOKUP($P249,$O$7:$AC$288,2,FALSE),IF(S$6=TRUE,VLOOKUP($P249,$R$7:$AC$288,2,FALSE),IF(V$6=TRUE,VLOOKUP($P249,$U$7:$AC$288,2,FALSE),VLOOKUP($P249,$X$7:$AC$288,2,FALSE))))</f>
        <v>0</v>
      </c>
      <c r="H249" s="42">
        <f>IF(P$6=TRUE,VLOOKUP($P249,$O$7:$AC$288,12,FALSE),"")</f>
      </c>
      <c r="I249" s="37">
        <f>IF(P$6=TRUE,VLOOKUP($P249,$O$7:$AC$288,13,FALSE),"")</f>
      </c>
      <c r="J249" s="37">
        <f>IF(P$6=TRUE,VLOOKUP($P249,$O$7:$AC$288,14,FALSE),"")</f>
      </c>
      <c r="K249" s="37">
        <f>IF(P$6=TRUE,VLOOKUP($P249,$O$7:$AC$288,15,FALSE),"")</f>
      </c>
      <c r="N249" s="16">
        <f ca="1">RAND()</f>
        <v>0.09477274886767972</v>
      </c>
      <c r="O249" s="16">
        <f t="shared" si="13"/>
        <v>130</v>
      </c>
      <c r="P249" s="60">
        <v>122</v>
      </c>
      <c r="Q249" s="54"/>
      <c r="R249" s="23"/>
      <c r="S249" s="23"/>
      <c r="T249" s="23"/>
      <c r="V249" s="61"/>
      <c r="Y249" s="27"/>
      <c r="Z249" s="24" t="s">
        <v>749</v>
      </c>
      <c r="AA249" s="25" t="s">
        <v>750</v>
      </c>
      <c r="AB249" s="25" t="s">
        <v>751</v>
      </c>
      <c r="AC249" s="25" t="s">
        <v>752</v>
      </c>
      <c r="AD249" s="56">
        <v>1</v>
      </c>
    </row>
    <row r="250" spans="1:29" ht="13.5">
      <c r="A250" s="59">
        <f t="shared" si="14"/>
        <v>0</v>
      </c>
      <c r="B250" s="43">
        <f t="shared" si="15"/>
      </c>
      <c r="C250" s="44"/>
      <c r="D250" s="44"/>
      <c r="E250" s="44"/>
      <c r="F250" s="46"/>
      <c r="G250" s="57">
        <f>IF(P$6=TRUE,VLOOKUP($P249,$O$7:$AD$288,16,FALSE),IF(S$6=TRUE,VLOOKUP($P249,$R$7:$AD$288,13,FALSE),IF(V$6=TRUE,VLOOKUP($P249,$U$7:$AD$288,10,FALSE),VLOOKUP($P249,$X$7:$AD$288,7,FALSE))))</f>
        <v>0</v>
      </c>
      <c r="H250" s="45">
        <f>IF(P$6=TRUE,VLOOKUP($P249+141,$O$7:$AC$288,12,FALSE),"")</f>
      </c>
      <c r="I250" s="38">
        <f>IF(P$3=TRUE,"",(IF(P$6=TRUE,VLOOKUP($P249+141,$O$7:$AC$288,13,FALSE),"")))</f>
      </c>
      <c r="J250" s="38">
        <f>IF(P$3=TRUE,"",IF(P$6=TRUE,VLOOKUP($P249+141,$O$7:$AC$288,14,FALSE),""))</f>
      </c>
      <c r="K250" s="38">
        <f>IF(P$3=TRUE,"",IF(P$6=TRUE,VLOOKUP($P249+141,$O$7:$AC$288,15,FALSE),""))</f>
      </c>
      <c r="O250" s="16">
        <f>O249+141</f>
        <v>271</v>
      </c>
      <c r="P250" s="60"/>
      <c r="Q250" s="54"/>
      <c r="R250" s="23"/>
      <c r="S250" s="23"/>
      <c r="T250" s="23"/>
      <c r="V250" s="61"/>
      <c r="Y250" s="27"/>
      <c r="Z250" s="24" t="s">
        <v>753</v>
      </c>
      <c r="AA250" s="26" t="s">
        <v>754</v>
      </c>
      <c r="AB250" s="26" t="s">
        <v>755</v>
      </c>
      <c r="AC250" s="26" t="s">
        <v>756</v>
      </c>
    </row>
    <row r="251" spans="1:30" ht="15.75">
      <c r="A251" s="58">
        <f t="shared" si="14"/>
        <v>0</v>
      </c>
      <c r="B251" s="39">
        <f t="shared" si="15"/>
      </c>
      <c r="C251" s="40"/>
      <c r="D251" s="40"/>
      <c r="E251" s="40"/>
      <c r="F251" s="46"/>
      <c r="G251" s="52">
        <f>IF(P$6=TRUE,VLOOKUP($P251,$O$7:$AC$288,2,FALSE),IF(S$6=TRUE,VLOOKUP($P251,$R$7:$AC$288,2,FALSE),IF(V$6=TRUE,VLOOKUP($P251,$U$7:$AC$288,2,FALSE),VLOOKUP($P251,$X$7:$AC$288,2,FALSE))))</f>
        <v>0</v>
      </c>
      <c r="H251" s="42">
        <f>IF(P$6=TRUE,VLOOKUP($P251,$O$7:$AC$288,12,FALSE),"")</f>
      </c>
      <c r="I251" s="37">
        <f>IF(P$6=TRUE,VLOOKUP($P251,$O$7:$AC$288,13,FALSE),"")</f>
      </c>
      <c r="J251" s="37">
        <f>IF(P$6=TRUE,VLOOKUP($P251,$O$7:$AC$288,14,FALSE),"")</f>
      </c>
      <c r="K251" s="37">
        <f>IF(P$6=TRUE,VLOOKUP($P251,$O$7:$AC$288,15,FALSE),"")</f>
      </c>
      <c r="N251" s="16">
        <f ca="1">RAND()</f>
        <v>0.9744936294825657</v>
      </c>
      <c r="O251" s="16">
        <f t="shared" si="13"/>
        <v>5</v>
      </c>
      <c r="P251" s="60">
        <v>123</v>
      </c>
      <c r="Q251" s="54"/>
      <c r="R251" s="23"/>
      <c r="S251" s="23"/>
      <c r="T251" s="23"/>
      <c r="V251" s="61"/>
      <c r="Y251" s="27"/>
      <c r="Z251" s="24"/>
      <c r="AA251" s="25" t="s">
        <v>757</v>
      </c>
      <c r="AB251" s="25" t="s">
        <v>758</v>
      </c>
      <c r="AC251" s="25" t="s">
        <v>758</v>
      </c>
      <c r="AD251" s="56">
        <v>1</v>
      </c>
    </row>
    <row r="252" spans="1:29" ht="13.5">
      <c r="A252" s="59">
        <f t="shared" si="14"/>
        <v>0</v>
      </c>
      <c r="B252" s="43">
        <f t="shared" si="15"/>
      </c>
      <c r="C252" s="44"/>
      <c r="D252" s="44"/>
      <c r="E252" s="44"/>
      <c r="F252" s="46"/>
      <c r="G252" s="57">
        <f>IF(P$6=TRUE,VLOOKUP($P251,$O$7:$AD$288,16,FALSE),IF(S$6=TRUE,VLOOKUP($P251,$R$7:$AD$288,13,FALSE),IF(V$6=TRUE,VLOOKUP($P251,$U$7:$AD$288,10,FALSE),VLOOKUP($P251,$X$7:$AD$288,7,FALSE))))</f>
        <v>0</v>
      </c>
      <c r="H252" s="45">
        <f>IF(P$6=TRUE,VLOOKUP($P251+141,$O$7:$AC$288,12,FALSE),"")</f>
      </c>
      <c r="I252" s="38">
        <f>IF(P$3=TRUE,"",(IF(P$6=TRUE,VLOOKUP($P251+141,$O$7:$AC$288,13,FALSE),"")))</f>
      </c>
      <c r="J252" s="38">
        <f>IF(P$3=TRUE,"",IF(P$6=TRUE,VLOOKUP($P251+141,$O$7:$AC$288,14,FALSE),""))</f>
      </c>
      <c r="K252" s="38">
        <f>IF(P$3=TRUE,"",IF(P$6=TRUE,VLOOKUP($P251+141,$O$7:$AC$288,15,FALSE),""))</f>
      </c>
      <c r="O252" s="16">
        <f>O251+141</f>
        <v>146</v>
      </c>
      <c r="P252" s="60"/>
      <c r="Q252" s="54"/>
      <c r="R252" s="23"/>
      <c r="S252" s="23"/>
      <c r="T252" s="23"/>
      <c r="V252" s="61"/>
      <c r="Y252" s="27"/>
      <c r="Z252" s="24" t="s">
        <v>759</v>
      </c>
      <c r="AA252" s="26" t="s">
        <v>760</v>
      </c>
      <c r="AB252" s="26" t="s">
        <v>761</v>
      </c>
      <c r="AC252" s="26" t="s">
        <v>761</v>
      </c>
    </row>
    <row r="253" spans="1:30" ht="15.75">
      <c r="A253" s="58">
        <f t="shared" si="14"/>
        <v>0</v>
      </c>
      <c r="B253" s="39">
        <f t="shared" si="15"/>
      </c>
      <c r="C253" s="40"/>
      <c r="D253" s="40"/>
      <c r="E253" s="40"/>
      <c r="F253" s="46"/>
      <c r="G253" s="52">
        <f>IF(P$6=TRUE,VLOOKUP($P253,$O$7:$AC$288,2,FALSE),IF(S$6=TRUE,VLOOKUP($P253,$R$7:$AC$288,2,FALSE),IF(V$6=TRUE,VLOOKUP($P253,$U$7:$AC$288,2,FALSE),VLOOKUP($P253,$X$7:$AC$288,2,FALSE))))</f>
        <v>0</v>
      </c>
      <c r="H253" s="42">
        <f>IF(P$6=TRUE,VLOOKUP($P253,$O$7:$AC$288,12,FALSE),"")</f>
      </c>
      <c r="I253" s="37">
        <f>IF(P$6=TRUE,VLOOKUP($P253,$O$7:$AC$288,13,FALSE),"")</f>
      </c>
      <c r="J253" s="37">
        <f>IF(P$6=TRUE,VLOOKUP($P253,$O$7:$AC$288,14,FALSE),"")</f>
      </c>
      <c r="K253" s="37">
        <f>IF(P$6=TRUE,VLOOKUP($P253,$O$7:$AC$288,15,FALSE),"")</f>
      </c>
      <c r="N253" s="16">
        <f ca="1">RAND()</f>
        <v>0.7132621482775621</v>
      </c>
      <c r="O253" s="16">
        <f t="shared" si="13"/>
        <v>44</v>
      </c>
      <c r="P253" s="60">
        <v>124</v>
      </c>
      <c r="Q253" s="54">
        <f ca="1">RAND()/AD253</f>
        <v>0.7438397513158059</v>
      </c>
      <c r="R253" s="23">
        <f>RANK(Q253,Q$7:Q$288)</f>
        <v>26</v>
      </c>
      <c r="S253" s="60">
        <v>80</v>
      </c>
      <c r="T253" s="23">
        <f ca="1">RAND()</f>
        <v>0.6680213332738907</v>
      </c>
      <c r="U253" s="23">
        <f>RANK(T253,T$7:T$288)</f>
        <v>24</v>
      </c>
      <c r="V253" s="61">
        <v>54</v>
      </c>
      <c r="Y253" s="27"/>
      <c r="Z253" s="24"/>
      <c r="AA253" s="25" t="s">
        <v>762</v>
      </c>
      <c r="AB253" s="25" t="s">
        <v>763</v>
      </c>
      <c r="AC253" s="25" t="s">
        <v>764</v>
      </c>
      <c r="AD253" s="56">
        <v>1</v>
      </c>
    </row>
    <row r="254" spans="1:29" ht="13.5">
      <c r="A254" s="59">
        <f t="shared" si="14"/>
        <v>0</v>
      </c>
      <c r="B254" s="43">
        <f t="shared" si="15"/>
      </c>
      <c r="C254" s="44"/>
      <c r="D254" s="44"/>
      <c r="E254" s="44"/>
      <c r="F254" s="46"/>
      <c r="G254" s="57">
        <f>IF(P$6=TRUE,VLOOKUP($P253,$O$7:$AD$288,16,FALSE),IF(S$6=TRUE,VLOOKUP($P253,$R$7:$AD$288,13,FALSE),IF(V$6=TRUE,VLOOKUP($P253,$U$7:$AD$288,10,FALSE),VLOOKUP($P253,$X$7:$AD$288,7,FALSE))))</f>
        <v>0</v>
      </c>
      <c r="H254" s="45">
        <f>IF(P$6=TRUE,VLOOKUP($P253+141,$O$7:$AC$288,12,FALSE),"")</f>
      </c>
      <c r="I254" s="38">
        <f>IF(P$3=TRUE,"",(IF(P$6=TRUE,VLOOKUP($P253+141,$O$7:$AC$288,13,FALSE),"")))</f>
      </c>
      <c r="J254" s="38">
        <f>IF(P$3=TRUE,"",IF(P$6=TRUE,VLOOKUP($P253+141,$O$7:$AC$288,14,FALSE),""))</f>
      </c>
      <c r="K254" s="38">
        <f>IF(P$3=TRUE,"",IF(P$6=TRUE,VLOOKUP($P253+141,$O$7:$AC$288,15,FALSE),""))</f>
      </c>
      <c r="O254" s="16">
        <f>O253+141</f>
        <v>185</v>
      </c>
      <c r="P254" s="60"/>
      <c r="Q254" s="54"/>
      <c r="R254" s="23">
        <f>R253+90</f>
        <v>116</v>
      </c>
      <c r="S254" s="60"/>
      <c r="T254" s="23"/>
      <c r="U254" s="23">
        <f>U253+63</f>
        <v>87</v>
      </c>
      <c r="V254" s="61"/>
      <c r="Y254" s="27"/>
      <c r="Z254" s="24" t="s">
        <v>765</v>
      </c>
      <c r="AA254" s="26" t="s">
        <v>766</v>
      </c>
      <c r="AB254" s="26" t="s">
        <v>767</v>
      </c>
      <c r="AC254" s="26" t="s">
        <v>768</v>
      </c>
    </row>
    <row r="255" spans="1:30" ht="15.75">
      <c r="A255" s="58">
        <f t="shared" si="14"/>
        <v>0</v>
      </c>
      <c r="B255" s="39">
        <f t="shared" si="15"/>
      </c>
      <c r="C255" s="40"/>
      <c r="D255" s="40"/>
      <c r="E255" s="40"/>
      <c r="F255" s="46"/>
      <c r="G255" s="52">
        <f>IF(P$6=TRUE,VLOOKUP($P255,$O$7:$AC$288,2,FALSE),IF(S$6=TRUE,VLOOKUP($P255,$R$7:$AC$288,2,FALSE),IF(V$6=TRUE,VLOOKUP($P255,$U$7:$AC$288,2,FALSE),VLOOKUP($P255,$X$7:$AC$288,2,FALSE))))</f>
        <v>0</v>
      </c>
      <c r="H255" s="42">
        <f>IF(P$6=TRUE,VLOOKUP($P255,$O$7:$AC$288,12,FALSE),"")</f>
      </c>
      <c r="I255" s="37">
        <f>IF(P$6=TRUE,VLOOKUP($P255,$O$7:$AC$288,13,FALSE),"")</f>
      </c>
      <c r="J255" s="37">
        <f>IF(P$6=TRUE,VLOOKUP($P255,$O$7:$AC$288,14,FALSE),"")</f>
      </c>
      <c r="K255" s="37">
        <f>IF(P$6=TRUE,VLOOKUP($P255,$O$7:$AC$288,15,FALSE),"")</f>
      </c>
      <c r="N255" s="16">
        <f ca="1">RAND()</f>
        <v>0.15888523393708098</v>
      </c>
      <c r="O255" s="16">
        <f t="shared" si="13"/>
        <v>123</v>
      </c>
      <c r="P255" s="60">
        <v>125</v>
      </c>
      <c r="Q255" s="54"/>
      <c r="R255" s="23"/>
      <c r="S255" s="23"/>
      <c r="T255" s="23"/>
      <c r="V255" s="61"/>
      <c r="Y255" s="27"/>
      <c r="Z255" s="24" t="s">
        <v>769</v>
      </c>
      <c r="AA255" s="25" t="s">
        <v>770</v>
      </c>
      <c r="AB255" s="25" t="s">
        <v>771</v>
      </c>
      <c r="AC255" s="25" t="s">
        <v>771</v>
      </c>
      <c r="AD255" s="56">
        <v>1</v>
      </c>
    </row>
    <row r="256" spans="1:29" ht="13.5">
      <c r="A256" s="59">
        <f t="shared" si="14"/>
        <v>0</v>
      </c>
      <c r="B256" s="43">
        <f t="shared" si="15"/>
      </c>
      <c r="C256" s="44"/>
      <c r="D256" s="44"/>
      <c r="E256" s="44"/>
      <c r="F256" s="46"/>
      <c r="G256" s="57">
        <f>IF(P$6=TRUE,VLOOKUP($P255,$O$7:$AD$288,16,FALSE),IF(S$6=TRUE,VLOOKUP($P255,$R$7:$AD$288,13,FALSE),IF(V$6=TRUE,VLOOKUP($P255,$U$7:$AD$288,10,FALSE),VLOOKUP($P255,$X$7:$AD$288,7,FALSE))))</f>
        <v>0</v>
      </c>
      <c r="H256" s="45">
        <f>IF(P$6=TRUE,VLOOKUP($P255+141,$O$7:$AC$288,12,FALSE),"")</f>
      </c>
      <c r="I256" s="38">
        <f>IF(P$3=TRUE,"",(IF(P$6=TRUE,VLOOKUP($P255+141,$O$7:$AC$288,13,FALSE),"")))</f>
      </c>
      <c r="J256" s="38">
        <f>IF(P$3=TRUE,"",IF(P$6=TRUE,VLOOKUP($P255+141,$O$7:$AC$288,14,FALSE),""))</f>
      </c>
      <c r="K256" s="38">
        <f>IF(P$3=TRUE,"",IF(P$6=TRUE,VLOOKUP($P255+141,$O$7:$AC$288,15,FALSE),""))</f>
      </c>
      <c r="O256" s="16">
        <f>O255+141</f>
        <v>264</v>
      </c>
      <c r="P256" s="60"/>
      <c r="Q256" s="54"/>
      <c r="R256" s="23"/>
      <c r="S256" s="23"/>
      <c r="T256" s="23"/>
      <c r="V256" s="61"/>
      <c r="Y256" s="27"/>
      <c r="Z256" s="24" t="s">
        <v>772</v>
      </c>
      <c r="AA256" s="26" t="s">
        <v>773</v>
      </c>
      <c r="AB256" s="26" t="s">
        <v>774</v>
      </c>
      <c r="AC256" s="26" t="s">
        <v>774</v>
      </c>
    </row>
    <row r="257" spans="1:30" ht="15.75">
      <c r="A257" s="58">
        <f t="shared" si="14"/>
        <v>0</v>
      </c>
      <c r="B257" s="39">
        <f t="shared" si="15"/>
      </c>
      <c r="C257" s="40"/>
      <c r="D257" s="40"/>
      <c r="E257" s="40"/>
      <c r="F257" s="46"/>
      <c r="G257" s="52">
        <f>IF(P$6=TRUE,VLOOKUP($P257,$O$7:$AC$288,2,FALSE),IF(S$6=TRUE,VLOOKUP($P257,$R$7:$AC$288,2,FALSE),IF(V$6=TRUE,VLOOKUP($P257,$U$7:$AC$288,2,FALSE),VLOOKUP($P257,$X$7:$AC$288,2,FALSE))))</f>
        <v>0</v>
      </c>
      <c r="H257" s="42">
        <f>IF(P$6=TRUE,VLOOKUP($P257,$O$7:$AC$288,12,FALSE),"")</f>
      </c>
      <c r="I257" s="37">
        <f>IF(P$6=TRUE,VLOOKUP($P257,$O$7:$AC$288,13,FALSE),"")</f>
      </c>
      <c r="J257" s="37">
        <f>IF(P$6=TRUE,VLOOKUP($P257,$O$7:$AC$288,14,FALSE),"")</f>
      </c>
      <c r="K257" s="37">
        <f>IF(P$6=TRUE,VLOOKUP($P257,$O$7:$AC$288,15,FALSE),"")</f>
      </c>
      <c r="N257" s="16">
        <f ca="1">RAND()</f>
        <v>0.6232094960723338</v>
      </c>
      <c r="O257" s="16">
        <f t="shared" si="13"/>
        <v>54</v>
      </c>
      <c r="P257" s="60">
        <v>126</v>
      </c>
      <c r="Q257" s="54">
        <f ca="1">RAND()/AD257</f>
        <v>2.307623362650213</v>
      </c>
      <c r="R257" s="23">
        <f>RANK(Q257,Q$7:Q$288)</f>
        <v>3</v>
      </c>
      <c r="S257" s="60">
        <v>81</v>
      </c>
      <c r="T257" s="23">
        <f ca="1">RAND()</f>
        <v>0.8488410828803961</v>
      </c>
      <c r="U257" s="23">
        <f>RANK(T257,T$7:T$288)</f>
        <v>10</v>
      </c>
      <c r="V257" s="61">
        <v>55</v>
      </c>
      <c r="W257" s="27">
        <f ca="1">RAND()</f>
        <v>0.19062422481131414</v>
      </c>
      <c r="X257" s="27">
        <f>RANK(W257,W$7:W$288)</f>
        <v>42</v>
      </c>
      <c r="Y257" s="62">
        <v>45</v>
      </c>
      <c r="Z257" s="24"/>
      <c r="AA257" s="25" t="s">
        <v>775</v>
      </c>
      <c r="AB257" s="25" t="s">
        <v>776</v>
      </c>
      <c r="AC257" s="25" t="s">
        <v>777</v>
      </c>
      <c r="AD257" s="56">
        <v>0.2</v>
      </c>
    </row>
    <row r="258" spans="1:29" ht="13.5">
      <c r="A258" s="59">
        <f t="shared" si="14"/>
        <v>0</v>
      </c>
      <c r="B258" s="43">
        <f t="shared" si="15"/>
      </c>
      <c r="C258" s="44"/>
      <c r="D258" s="44"/>
      <c r="E258" s="44"/>
      <c r="F258" s="46"/>
      <c r="G258" s="57">
        <f>IF(P$6=TRUE,VLOOKUP($P257,$O$7:$AD$288,16,FALSE),IF(S$6=TRUE,VLOOKUP($P257,$R$7:$AD$288,13,FALSE),IF(V$6=TRUE,VLOOKUP($P257,$U$7:$AD$288,10,FALSE),VLOOKUP($P257,$X$7:$AD$288,7,FALSE))))</f>
        <v>0</v>
      </c>
      <c r="H258" s="45">
        <f>IF(P$6=TRUE,VLOOKUP($P257+141,$O$7:$AC$288,12,FALSE),"")</f>
      </c>
      <c r="I258" s="38">
        <f>IF(P$3=TRUE,"",(IF(P$6=TRUE,VLOOKUP($P257+141,$O$7:$AC$288,13,FALSE),"")))</f>
      </c>
      <c r="J258" s="38">
        <f>IF(P$3=TRUE,"",IF(P$6=TRUE,VLOOKUP($P257+141,$O$7:$AC$288,14,FALSE),""))</f>
      </c>
      <c r="K258" s="38">
        <f>IF(P$3=TRUE,"",IF(P$6=TRUE,VLOOKUP($P257+141,$O$7:$AC$288,15,FALSE),""))</f>
      </c>
      <c r="O258" s="16">
        <f>O257+141</f>
        <v>195</v>
      </c>
      <c r="P258" s="60"/>
      <c r="Q258" s="54"/>
      <c r="R258" s="23">
        <f>R257+90</f>
        <v>93</v>
      </c>
      <c r="S258" s="60"/>
      <c r="T258" s="23"/>
      <c r="U258" s="23">
        <f>U257+63</f>
        <v>73</v>
      </c>
      <c r="V258" s="61"/>
      <c r="X258" s="27">
        <f>X257+50</f>
        <v>92</v>
      </c>
      <c r="Y258" s="62"/>
      <c r="Z258" s="24" t="s">
        <v>778</v>
      </c>
      <c r="AA258" s="26" t="s">
        <v>779</v>
      </c>
      <c r="AB258" s="26" t="s">
        <v>780</v>
      </c>
      <c r="AC258" s="26" t="s">
        <v>781</v>
      </c>
    </row>
    <row r="259" spans="1:30" ht="15.75">
      <c r="A259" s="58">
        <f t="shared" si="14"/>
        <v>0</v>
      </c>
      <c r="B259" s="39">
        <f t="shared" si="15"/>
      </c>
      <c r="C259" s="40"/>
      <c r="D259" s="40"/>
      <c r="E259" s="40"/>
      <c r="F259" s="46"/>
      <c r="G259" s="52">
        <f>IF(P$6=TRUE,VLOOKUP($P259,$O$7:$AC$288,2,FALSE),IF(S$6=TRUE,VLOOKUP($P259,$R$7:$AC$288,2,FALSE),IF(V$6=TRUE,VLOOKUP($P259,$U$7:$AC$288,2,FALSE),VLOOKUP($P259,$X$7:$AC$288,2,FALSE))))</f>
        <v>0</v>
      </c>
      <c r="H259" s="42">
        <f>IF(P$6=TRUE,VLOOKUP($P259,$O$7:$AC$288,12,FALSE),"")</f>
      </c>
      <c r="I259" s="37">
        <f>IF(P$6=TRUE,VLOOKUP($P259,$O$7:$AC$288,13,FALSE),"")</f>
      </c>
      <c r="J259" s="37">
        <f>IF(P$6=TRUE,VLOOKUP($P259,$O$7:$AC$288,14,FALSE),"")</f>
      </c>
      <c r="K259" s="37">
        <f>IF(P$6=TRUE,VLOOKUP($P259,$O$7:$AC$288,15,FALSE),"")</f>
      </c>
      <c r="N259" s="16">
        <f ca="1">RAND()</f>
        <v>0.7517879263900484</v>
      </c>
      <c r="O259" s="16">
        <f t="shared" si="13"/>
        <v>42</v>
      </c>
      <c r="P259" s="60">
        <v>127</v>
      </c>
      <c r="Q259" s="54">
        <f ca="1">RAND()/AD259</f>
        <v>0.8451359175482769</v>
      </c>
      <c r="R259" s="23">
        <f>RANK(Q259,Q$7:Q$288)</f>
        <v>19</v>
      </c>
      <c r="S259" s="60">
        <v>82</v>
      </c>
      <c r="T259" s="23">
        <f ca="1">RAND()</f>
        <v>0.6796019683696892</v>
      </c>
      <c r="U259" s="23">
        <f>RANK(T259,T$7:T$288)</f>
        <v>22</v>
      </c>
      <c r="V259" s="61">
        <v>56</v>
      </c>
      <c r="W259" s="27">
        <f ca="1">RAND()</f>
        <v>0.3318388719161274</v>
      </c>
      <c r="X259" s="27">
        <f>RANK(W259,W$7:W$288)</f>
        <v>32</v>
      </c>
      <c r="Y259" s="62">
        <v>46</v>
      </c>
      <c r="Z259" s="24"/>
      <c r="AA259" s="25" t="s">
        <v>782</v>
      </c>
      <c r="AB259" s="25" t="s">
        <v>783</v>
      </c>
      <c r="AC259" s="25" t="s">
        <v>783</v>
      </c>
      <c r="AD259" s="56">
        <v>1</v>
      </c>
    </row>
    <row r="260" spans="1:29" ht="13.5">
      <c r="A260" s="59">
        <f t="shared" si="14"/>
        <v>0</v>
      </c>
      <c r="B260" s="43">
        <f t="shared" si="15"/>
      </c>
      <c r="C260" s="44"/>
      <c r="D260" s="44"/>
      <c r="E260" s="44"/>
      <c r="F260" s="46"/>
      <c r="G260" s="57">
        <f>IF(P$6=TRUE,VLOOKUP($P259,$O$7:$AD$288,16,FALSE),IF(S$6=TRUE,VLOOKUP($P259,$R$7:$AD$288,13,FALSE),IF(V$6=TRUE,VLOOKUP($P259,$U$7:$AD$288,10,FALSE),VLOOKUP($P259,$X$7:$AD$288,7,FALSE))))</f>
        <v>0</v>
      </c>
      <c r="H260" s="45">
        <f>IF(P$6=TRUE,VLOOKUP($P259+141,$O$7:$AC$288,12,FALSE),"")</f>
      </c>
      <c r="I260" s="38">
        <f>IF(P$3=TRUE,"",(IF(P$6=TRUE,VLOOKUP($P259+141,$O$7:$AC$288,13,FALSE),"")))</f>
      </c>
      <c r="J260" s="38">
        <f>IF(P$3=TRUE,"",IF(P$6=TRUE,VLOOKUP($P259+141,$O$7:$AC$288,14,FALSE),""))</f>
      </c>
      <c r="K260" s="38">
        <f>IF(P$3=TRUE,"",IF(P$6=TRUE,VLOOKUP($P259+141,$O$7:$AC$288,15,FALSE),""))</f>
      </c>
      <c r="O260" s="16">
        <f>O259+141</f>
        <v>183</v>
      </c>
      <c r="P260" s="60"/>
      <c r="Q260" s="54"/>
      <c r="R260" s="23">
        <f>R259+90</f>
        <v>109</v>
      </c>
      <c r="S260" s="60"/>
      <c r="T260" s="23"/>
      <c r="U260" s="23">
        <f>U259+63</f>
        <v>85</v>
      </c>
      <c r="V260" s="61"/>
      <c r="X260" s="27">
        <f>X259+50</f>
        <v>82</v>
      </c>
      <c r="Y260" s="62"/>
      <c r="Z260" s="24" t="s">
        <v>784</v>
      </c>
      <c r="AA260" s="26" t="s">
        <v>785</v>
      </c>
      <c r="AB260" s="26" t="s">
        <v>786</v>
      </c>
      <c r="AC260" s="26" t="s">
        <v>786</v>
      </c>
    </row>
    <row r="261" spans="1:30" ht="15.75">
      <c r="A261" s="58">
        <f t="shared" si="14"/>
        <v>0</v>
      </c>
      <c r="B261" s="39">
        <f t="shared" si="15"/>
      </c>
      <c r="C261" s="40"/>
      <c r="D261" s="40"/>
      <c r="E261" s="40"/>
      <c r="F261" s="46"/>
      <c r="G261" s="52">
        <f>IF(P$6=TRUE,VLOOKUP($P261,$O$7:$AC$288,2,FALSE),IF(S$6=TRUE,VLOOKUP($P261,$R$7:$AC$288,2,FALSE),IF(V$6=TRUE,VLOOKUP($P261,$U$7:$AC$288,2,FALSE),VLOOKUP($P261,$X$7:$AC$288,2,FALSE))))</f>
        <v>0</v>
      </c>
      <c r="H261" s="42">
        <f>IF(P$6=TRUE,VLOOKUP($P261,$O$7:$AC$288,12,FALSE),"")</f>
      </c>
      <c r="I261" s="37">
        <f>IF(P$6=TRUE,VLOOKUP($P261,$O$7:$AC$288,13,FALSE),"")</f>
      </c>
      <c r="J261" s="37">
        <f>IF(P$6=TRUE,VLOOKUP($P261,$O$7:$AC$288,14,FALSE),"")</f>
      </c>
      <c r="K261" s="37">
        <f>IF(P$6=TRUE,VLOOKUP($P261,$O$7:$AC$288,15,FALSE),"")</f>
      </c>
      <c r="N261" s="16">
        <f ca="1">RAND()</f>
        <v>0.5205520766656626</v>
      </c>
      <c r="O261" s="16">
        <f t="shared" si="13"/>
        <v>66</v>
      </c>
      <c r="P261" s="60">
        <v>128</v>
      </c>
      <c r="Q261" s="54"/>
      <c r="R261" s="23"/>
      <c r="S261" s="23"/>
      <c r="T261" s="23"/>
      <c r="V261" s="61"/>
      <c r="Y261" s="27"/>
      <c r="Z261" s="24" t="s">
        <v>787</v>
      </c>
      <c r="AA261" s="25" t="s">
        <v>788</v>
      </c>
      <c r="AB261" s="25" t="s">
        <v>789</v>
      </c>
      <c r="AC261" s="25" t="s">
        <v>790</v>
      </c>
      <c r="AD261" s="56">
        <v>1</v>
      </c>
    </row>
    <row r="262" spans="1:29" ht="13.5">
      <c r="A262" s="59">
        <f t="shared" si="14"/>
        <v>0</v>
      </c>
      <c r="B262" s="43">
        <f t="shared" si="15"/>
      </c>
      <c r="C262" s="44"/>
      <c r="D262" s="44"/>
      <c r="E262" s="44"/>
      <c r="F262" s="46"/>
      <c r="G262" s="57">
        <f>IF(P$6=TRUE,VLOOKUP($P261,$O$7:$AD$288,16,FALSE),IF(S$6=TRUE,VLOOKUP($P261,$R$7:$AD$288,13,FALSE),IF(V$6=TRUE,VLOOKUP($P261,$U$7:$AD$288,10,FALSE),VLOOKUP($P261,$X$7:$AD$288,7,FALSE))))</f>
        <v>0</v>
      </c>
      <c r="H262" s="45">
        <f>IF(P$6=TRUE,VLOOKUP($P261+141,$O$7:$AC$288,12,FALSE),"")</f>
      </c>
      <c r="I262" s="38">
        <f>IF(P$3=TRUE,"",(IF(P$6=TRUE,VLOOKUP($P261+141,$O$7:$AC$288,13,FALSE),"")))</f>
      </c>
      <c r="J262" s="38">
        <f>IF(P$3=TRUE,"",IF(P$6=TRUE,VLOOKUP($P261+141,$O$7:$AC$288,14,FALSE),""))</f>
      </c>
      <c r="K262" s="38">
        <f>IF(P$3=TRUE,"",IF(P$6=TRUE,VLOOKUP($P261+141,$O$7:$AC$288,15,FALSE),""))</f>
      </c>
      <c r="O262" s="16">
        <f>O261+141</f>
        <v>207</v>
      </c>
      <c r="P262" s="60"/>
      <c r="Q262" s="54"/>
      <c r="R262" s="23"/>
      <c r="S262" s="23"/>
      <c r="T262" s="23"/>
      <c r="V262" s="61"/>
      <c r="Y262" s="27"/>
      <c r="Z262" s="24" t="s">
        <v>791</v>
      </c>
      <c r="AA262" s="26" t="s">
        <v>792</v>
      </c>
      <c r="AB262" s="26" t="s">
        <v>793</v>
      </c>
      <c r="AC262" s="26" t="s">
        <v>794</v>
      </c>
    </row>
    <row r="263" spans="1:30" ht="15.75">
      <c r="A263" s="58">
        <f t="shared" si="14"/>
        <v>0</v>
      </c>
      <c r="B263" s="39">
        <f t="shared" si="15"/>
      </c>
      <c r="C263" s="40"/>
      <c r="D263" s="40"/>
      <c r="E263" s="40"/>
      <c r="F263" s="46"/>
      <c r="G263" s="52">
        <f>IF(P$6=TRUE,VLOOKUP($P263,$O$7:$AC$288,2,FALSE),IF(S$6=TRUE,VLOOKUP($P263,$R$7:$AC$288,2,FALSE),IF(V$6=TRUE,VLOOKUP($P263,$U$7:$AC$288,2,FALSE),VLOOKUP($P263,$X$7:$AC$288,2,FALSE))))</f>
        <v>0</v>
      </c>
      <c r="H263" s="42">
        <f>IF(P$6=TRUE,VLOOKUP($P263,$O$7:$AC$288,12,FALSE),"")</f>
      </c>
      <c r="I263" s="37">
        <f>IF(P$6=TRUE,VLOOKUP($P263,$O$7:$AC$288,13,FALSE),"")</f>
      </c>
      <c r="J263" s="37">
        <f>IF(P$6=TRUE,VLOOKUP($P263,$O$7:$AC$288,14,FALSE),"")</f>
      </c>
      <c r="K263" s="37">
        <f>IF(P$6=TRUE,VLOOKUP($P263,$O$7:$AC$288,15,FALSE),"")</f>
      </c>
      <c r="N263" s="16">
        <f ca="1">RAND()</f>
        <v>0.5532719334725007</v>
      </c>
      <c r="O263" s="16">
        <f aca="true" t="shared" si="16" ref="O263:O287">RANK(N263,N$7:N$288)</f>
        <v>62</v>
      </c>
      <c r="P263" s="60">
        <v>129</v>
      </c>
      <c r="Q263" s="54">
        <f ca="1">RAND()/AD263</f>
        <v>0.2971155526808813</v>
      </c>
      <c r="R263" s="23">
        <f>RANK(Q263,Q$7:Q$288)</f>
        <v>65</v>
      </c>
      <c r="S263" s="60">
        <v>83</v>
      </c>
      <c r="T263" s="23">
        <f aca="true" ca="1" t="shared" si="17" ref="T263:T269">RAND()</f>
        <v>0.5822583587178727</v>
      </c>
      <c r="U263" s="23">
        <f>RANK(T263,T$7:T$288)</f>
        <v>28</v>
      </c>
      <c r="V263" s="61">
        <v>57</v>
      </c>
      <c r="W263" s="27">
        <f ca="1">RAND()</f>
        <v>0.2008880882869586</v>
      </c>
      <c r="X263" s="27">
        <f>RANK(W263,W$7:W$288)</f>
        <v>41</v>
      </c>
      <c r="Y263" s="62">
        <v>47</v>
      </c>
      <c r="Z263" s="24" t="s">
        <v>795</v>
      </c>
      <c r="AA263" s="25" t="s">
        <v>796</v>
      </c>
      <c r="AB263" s="25" t="s">
        <v>797</v>
      </c>
      <c r="AC263" s="25" t="s">
        <v>797</v>
      </c>
      <c r="AD263" s="56">
        <v>0.98</v>
      </c>
    </row>
    <row r="264" spans="1:29" ht="13.5">
      <c r="A264" s="59">
        <f t="shared" si="14"/>
        <v>0</v>
      </c>
      <c r="B264" s="43">
        <f t="shared" si="15"/>
      </c>
      <c r="C264" s="44"/>
      <c r="D264" s="44"/>
      <c r="E264" s="44"/>
      <c r="F264" s="46"/>
      <c r="G264" s="57">
        <f>IF(P$6=TRUE,VLOOKUP($P263,$O$7:$AD$288,16,FALSE),IF(S$6=TRUE,VLOOKUP($P263,$R$7:$AD$288,13,FALSE),IF(V$6=TRUE,VLOOKUP($P263,$U$7:$AD$288,10,FALSE),VLOOKUP($P263,$X$7:$AD$288,7,FALSE))))</f>
        <v>0</v>
      </c>
      <c r="H264" s="45">
        <f>IF(P$6=TRUE,VLOOKUP($P263+141,$O$7:$AC$288,12,FALSE),"")</f>
      </c>
      <c r="I264" s="38">
        <f>IF(P$3=TRUE,"",(IF(P$6=TRUE,VLOOKUP($P263+141,$O$7:$AC$288,13,FALSE),"")))</f>
      </c>
      <c r="J264" s="38">
        <f>IF(P$3=TRUE,"",IF(P$6=TRUE,VLOOKUP($P263+141,$O$7:$AC$288,14,FALSE),""))</f>
      </c>
      <c r="K264" s="38">
        <f>IF(P$3=TRUE,"",IF(P$6=TRUE,VLOOKUP($P263+141,$O$7:$AC$288,15,FALSE),""))</f>
      </c>
      <c r="O264" s="16">
        <f>O263+141</f>
        <v>203</v>
      </c>
      <c r="P264" s="60"/>
      <c r="Q264" s="54"/>
      <c r="R264" s="23">
        <f>R263+90</f>
        <v>155</v>
      </c>
      <c r="S264" s="60"/>
      <c r="T264" s="23"/>
      <c r="U264" s="23">
        <f>U263+63</f>
        <v>91</v>
      </c>
      <c r="V264" s="61"/>
      <c r="X264" s="27">
        <f>X263+50</f>
        <v>91</v>
      </c>
      <c r="Y264" s="62"/>
      <c r="Z264" s="24" t="s">
        <v>798</v>
      </c>
      <c r="AA264" s="26" t="s">
        <v>799</v>
      </c>
      <c r="AB264" s="26" t="s">
        <v>800</v>
      </c>
      <c r="AC264" s="26" t="s">
        <v>800</v>
      </c>
    </row>
    <row r="265" spans="1:30" ht="15.75">
      <c r="A265" s="58">
        <f t="shared" si="14"/>
        <v>0</v>
      </c>
      <c r="B265" s="39">
        <f t="shared" si="15"/>
      </c>
      <c r="C265" s="40"/>
      <c r="D265" s="40"/>
      <c r="E265" s="40"/>
      <c r="F265" s="46"/>
      <c r="G265" s="52">
        <f>IF(P$6=TRUE,VLOOKUP($P265,$O$7:$AC$288,2,FALSE),IF(S$6=TRUE,VLOOKUP($P265,$R$7:$AC$288,2,FALSE),IF(V$6=TRUE,VLOOKUP($P265,$U$7:$AC$288,2,FALSE),VLOOKUP($P265,$X$7:$AC$288,2,FALSE))))</f>
        <v>0</v>
      </c>
      <c r="H265" s="42">
        <f>IF(P$6=TRUE,VLOOKUP($P265,$O$7:$AC$288,12,FALSE),"")</f>
      </c>
      <c r="I265" s="37">
        <f>IF(P$6=TRUE,VLOOKUP($P265,$O$7:$AC$288,13,FALSE),"")</f>
      </c>
      <c r="J265" s="37">
        <f>IF(P$6=TRUE,VLOOKUP($P265,$O$7:$AC$288,14,FALSE),"")</f>
      </c>
      <c r="K265" s="37">
        <f>IF(P$6=TRUE,VLOOKUP($P265,$O$7:$AC$288,15,FALSE),"")</f>
      </c>
      <c r="N265" s="16">
        <f ca="1">RAND()</f>
        <v>0.8949856334293624</v>
      </c>
      <c r="O265" s="16">
        <f t="shared" si="16"/>
        <v>19</v>
      </c>
      <c r="P265" s="60">
        <v>130</v>
      </c>
      <c r="Q265" s="54">
        <f ca="1">RAND()/AD265</f>
        <v>0.8492093003673973</v>
      </c>
      <c r="R265" s="23">
        <f>RANK(Q265,Q$7:Q$288)</f>
        <v>17</v>
      </c>
      <c r="S265" s="60">
        <v>84</v>
      </c>
      <c r="T265" s="23">
        <f ca="1" t="shared" si="17"/>
        <v>0.5706679682276059</v>
      </c>
      <c r="U265" s="23">
        <f>RANK(T265,T$7:T$288)</f>
        <v>30</v>
      </c>
      <c r="V265" s="61">
        <v>58</v>
      </c>
      <c r="W265" s="27">
        <f ca="1">RAND()</f>
        <v>0.13324206622029489</v>
      </c>
      <c r="X265" s="27">
        <f>RANK(W265,W$7:W$288)</f>
        <v>45</v>
      </c>
      <c r="Y265" s="62">
        <v>48</v>
      </c>
      <c r="Z265" s="24" t="s">
        <v>801</v>
      </c>
      <c r="AA265" s="25" t="s">
        <v>802</v>
      </c>
      <c r="AB265" s="25" t="s">
        <v>803</v>
      </c>
      <c r="AC265" s="25" t="s">
        <v>803</v>
      </c>
      <c r="AD265" s="56">
        <v>0.97</v>
      </c>
    </row>
    <row r="266" spans="1:29" ht="13.5">
      <c r="A266" s="59">
        <f t="shared" si="14"/>
        <v>0</v>
      </c>
      <c r="B266" s="43">
        <f t="shared" si="15"/>
      </c>
      <c r="C266" s="44"/>
      <c r="D266" s="44"/>
      <c r="E266" s="44"/>
      <c r="F266" s="46"/>
      <c r="G266" s="57">
        <f>IF(P$6=TRUE,VLOOKUP($P265,$O$7:$AD$288,16,FALSE),IF(S$6=TRUE,VLOOKUP($P265,$R$7:$AD$288,13,FALSE),IF(V$6=TRUE,VLOOKUP($P265,$U$7:$AD$288,10,FALSE),VLOOKUP($P265,$X$7:$AD$288,7,FALSE))))</f>
        <v>0</v>
      </c>
      <c r="H266" s="45">
        <f>IF(P$6=TRUE,VLOOKUP($P265+141,$O$7:$AC$288,12,FALSE),"")</f>
      </c>
      <c r="I266" s="38">
        <f>IF(P$3=TRUE,"",(IF(P$6=TRUE,VLOOKUP($P265+141,$O$7:$AC$288,13,FALSE),"")))</f>
      </c>
      <c r="J266" s="38">
        <f>IF(P$3=TRUE,"",IF(P$6=TRUE,VLOOKUP($P265+141,$O$7:$AC$288,14,FALSE),""))</f>
      </c>
      <c r="K266" s="38">
        <f>IF(P$3=TRUE,"",IF(P$6=TRUE,VLOOKUP($P265+141,$O$7:$AC$288,15,FALSE),""))</f>
      </c>
      <c r="O266" s="16">
        <f>O265+141</f>
        <v>160</v>
      </c>
      <c r="P266" s="60"/>
      <c r="Q266" s="54"/>
      <c r="R266" s="23">
        <f>R265+90</f>
        <v>107</v>
      </c>
      <c r="S266" s="60"/>
      <c r="T266" s="23"/>
      <c r="U266" s="23">
        <f>U265+63</f>
        <v>93</v>
      </c>
      <c r="V266" s="61"/>
      <c r="X266" s="27">
        <f>X265+50</f>
        <v>95</v>
      </c>
      <c r="Y266" s="62"/>
      <c r="Z266" s="24" t="s">
        <v>804</v>
      </c>
      <c r="AA266" s="26" t="s">
        <v>805</v>
      </c>
      <c r="AB266" s="26" t="s">
        <v>806</v>
      </c>
      <c r="AC266" s="26" t="s">
        <v>806</v>
      </c>
    </row>
    <row r="267" spans="1:30" ht="15.75">
      <c r="A267" s="58">
        <f t="shared" si="14"/>
        <v>0</v>
      </c>
      <c r="B267" s="39">
        <f t="shared" si="15"/>
      </c>
      <c r="C267" s="40"/>
      <c r="D267" s="40"/>
      <c r="E267" s="40"/>
      <c r="F267" s="46"/>
      <c r="G267" s="52">
        <f>IF(P$6=TRUE,VLOOKUP($P267,$O$7:$AC$288,2,FALSE),IF(S$6=TRUE,VLOOKUP($P267,$R$7:$AC$288,2,FALSE),IF(V$6=TRUE,VLOOKUP($P267,$U$7:$AC$288,2,FALSE),VLOOKUP($P267,$X$7:$AC$288,2,FALSE))))</f>
        <v>0</v>
      </c>
      <c r="H267" s="42">
        <f>IF(P$6=TRUE,VLOOKUP($P267,$O$7:$AC$288,12,FALSE),"")</f>
      </c>
      <c r="I267" s="37">
        <f>IF(P$6=TRUE,VLOOKUP($P267,$O$7:$AC$288,13,FALSE),"")</f>
      </c>
      <c r="J267" s="37">
        <f>IF(P$6=TRUE,VLOOKUP($P267,$O$7:$AC$288,14,FALSE),"")</f>
      </c>
      <c r="K267" s="37">
        <f>IF(P$6=TRUE,VLOOKUP($P267,$O$7:$AC$288,15,FALSE),"")</f>
      </c>
      <c r="N267" s="16">
        <f ca="1">RAND()</f>
        <v>0.865232909768495</v>
      </c>
      <c r="O267" s="16">
        <f t="shared" si="16"/>
        <v>22</v>
      </c>
      <c r="P267" s="60">
        <v>131</v>
      </c>
      <c r="Q267" s="54">
        <f ca="1">RAND()/AD267</f>
        <v>0.09332974096263946</v>
      </c>
      <c r="R267" s="23">
        <f>RANK(Q267,Q$7:Q$288)</f>
        <v>81</v>
      </c>
      <c r="S267" s="60">
        <v>85</v>
      </c>
      <c r="T267" s="23">
        <f ca="1" t="shared" si="17"/>
        <v>0.7414429633175832</v>
      </c>
      <c r="U267" s="23">
        <f>RANK(T267,T$7:T$288)</f>
        <v>18</v>
      </c>
      <c r="V267" s="61">
        <v>59</v>
      </c>
      <c r="Y267" s="62"/>
      <c r="Z267" s="24"/>
      <c r="AA267" s="25" t="s">
        <v>807</v>
      </c>
      <c r="AB267" s="25" t="s">
        <v>808</v>
      </c>
      <c r="AC267" s="25" t="s">
        <v>809</v>
      </c>
      <c r="AD267" s="56">
        <v>1</v>
      </c>
    </row>
    <row r="268" spans="1:29" ht="13.5">
      <c r="A268" s="59">
        <f t="shared" si="14"/>
        <v>0</v>
      </c>
      <c r="B268" s="43">
        <f t="shared" si="15"/>
      </c>
      <c r="C268" s="44"/>
      <c r="D268" s="44"/>
      <c r="E268" s="44"/>
      <c r="F268" s="46"/>
      <c r="G268" s="57">
        <f>IF(P$6=TRUE,VLOOKUP($P267,$O$7:$AD$288,16,FALSE),IF(S$6=TRUE,VLOOKUP($P267,$R$7:$AD$288,13,FALSE),IF(V$6=TRUE,VLOOKUP($P267,$U$7:$AD$288,10,FALSE),VLOOKUP($P267,$X$7:$AD$288,7,FALSE))))</f>
        <v>0</v>
      </c>
      <c r="H268" s="45">
        <f>IF(P$6=TRUE,VLOOKUP($P267+141,$O$7:$AC$288,12,FALSE),"")</f>
      </c>
      <c r="I268" s="38">
        <f>IF(P$3=TRUE,"",(IF(P$6=TRUE,VLOOKUP($P267+141,$O$7:$AC$288,13,FALSE),"")))</f>
      </c>
      <c r="J268" s="38">
        <f>IF(P$3=TRUE,"",IF(P$6=TRUE,VLOOKUP($P267+141,$O$7:$AC$288,14,FALSE),""))</f>
      </c>
      <c r="K268" s="38">
        <f>IF(P$3=TRUE,"",IF(P$6=TRUE,VLOOKUP($P267+141,$O$7:$AC$288,15,FALSE),""))</f>
      </c>
      <c r="O268" s="16">
        <f>O267+141</f>
        <v>163</v>
      </c>
      <c r="P268" s="60"/>
      <c r="Q268" s="54"/>
      <c r="R268" s="23">
        <f>R267+90</f>
        <v>171</v>
      </c>
      <c r="S268" s="60"/>
      <c r="T268" s="23"/>
      <c r="U268" s="23">
        <f>U267+63</f>
        <v>81</v>
      </c>
      <c r="V268" s="61"/>
      <c r="Y268" s="62"/>
      <c r="Z268" s="24" t="s">
        <v>144</v>
      </c>
      <c r="AA268" s="26" t="s">
        <v>810</v>
      </c>
      <c r="AB268" s="26" t="s">
        <v>811</v>
      </c>
      <c r="AC268" s="26" t="s">
        <v>812</v>
      </c>
    </row>
    <row r="269" spans="1:30" ht="15.75">
      <c r="A269" s="58">
        <f t="shared" si="14"/>
        <v>0</v>
      </c>
      <c r="B269" s="39">
        <f t="shared" si="15"/>
      </c>
      <c r="C269" s="40"/>
      <c r="D269" s="40"/>
      <c r="E269" s="40"/>
      <c r="F269" s="46"/>
      <c r="G269" s="52">
        <f>IF(P$6=TRUE,VLOOKUP($P269,$O$7:$AC$288,2,FALSE),IF(S$6=TRUE,VLOOKUP($P269,$R$7:$AC$288,2,FALSE),IF(V$6=TRUE,VLOOKUP($P269,$U$7:$AC$288,2,FALSE),VLOOKUP($P269,$X$7:$AC$288,2,FALSE))))</f>
        <v>0</v>
      </c>
      <c r="H269" s="42">
        <f>IF(P$6=TRUE,VLOOKUP($P269,$O$7:$AC$288,12,FALSE),"")</f>
      </c>
      <c r="I269" s="37">
        <f>IF(P$6=TRUE,VLOOKUP($P269,$O$7:$AC$288,13,FALSE),"")</f>
      </c>
      <c r="J269" s="37">
        <f>IF(P$6=TRUE,VLOOKUP($P269,$O$7:$AC$288,14,FALSE),"")</f>
      </c>
      <c r="K269" s="37">
        <f>IF(P$6=TRUE,VLOOKUP($P269,$O$7:$AC$288,15,FALSE),"")</f>
      </c>
      <c r="N269" s="16">
        <f ca="1">RAND()</f>
        <v>0.6637338363892411</v>
      </c>
      <c r="O269" s="16">
        <f t="shared" si="16"/>
        <v>49</v>
      </c>
      <c r="P269" s="60">
        <v>132</v>
      </c>
      <c r="Q269" s="54">
        <f ca="1">RAND()/AD269</f>
        <v>0.8027129940821613</v>
      </c>
      <c r="R269" s="23">
        <f>RANK(Q269,Q$7:Q$288)</f>
        <v>21</v>
      </c>
      <c r="S269" s="60">
        <v>86</v>
      </c>
      <c r="T269" s="23">
        <f ca="1" t="shared" si="17"/>
        <v>0.9226697419845324</v>
      </c>
      <c r="U269" s="23">
        <f>RANK(T269,T$7:T$288)</f>
        <v>5</v>
      </c>
      <c r="V269" s="61">
        <v>60</v>
      </c>
      <c r="W269" s="27">
        <f ca="1">RAND()</f>
        <v>0.7816593495160733</v>
      </c>
      <c r="X269" s="27">
        <f>RANK(W269,W$7:W$288)</f>
        <v>13</v>
      </c>
      <c r="Y269" s="62">
        <v>49</v>
      </c>
      <c r="Z269" s="24"/>
      <c r="AA269" s="25" t="s">
        <v>813</v>
      </c>
      <c r="AB269" s="25" t="s">
        <v>814</v>
      </c>
      <c r="AC269" s="25" t="s">
        <v>814</v>
      </c>
      <c r="AD269" s="56">
        <v>1</v>
      </c>
    </row>
    <row r="270" spans="1:29" ht="13.5">
      <c r="A270" s="59">
        <f t="shared" si="14"/>
        <v>0</v>
      </c>
      <c r="B270" s="43">
        <f t="shared" si="15"/>
      </c>
      <c r="C270" s="44"/>
      <c r="D270" s="44"/>
      <c r="E270" s="44"/>
      <c r="F270" s="46"/>
      <c r="G270" s="57">
        <f>IF(P$6=TRUE,VLOOKUP($P269,$O$7:$AD$288,16,FALSE),IF(S$6=TRUE,VLOOKUP($P269,$R$7:$AD$288,13,FALSE),IF(V$6=TRUE,VLOOKUP($P269,$U$7:$AD$288,10,FALSE),VLOOKUP($P269,$X$7:$AD$288,7,FALSE))))</f>
        <v>0</v>
      </c>
      <c r="H270" s="45">
        <f>IF(P$6=TRUE,VLOOKUP($P269+141,$O$7:$AC$288,12,FALSE),"")</f>
      </c>
      <c r="I270" s="38">
        <f>IF(P$3=TRUE,"",(IF(P$6=TRUE,VLOOKUP($P269+141,$O$7:$AC$288,13,FALSE),"")))</f>
      </c>
      <c r="J270" s="38">
        <f>IF(P$3=TRUE,"",IF(P$6=TRUE,VLOOKUP($P269+141,$O$7:$AC$288,14,FALSE),""))</f>
      </c>
      <c r="K270" s="38">
        <f>IF(P$3=TRUE,"",IF(P$6=TRUE,VLOOKUP($P269+141,$O$7:$AC$288,15,FALSE),""))</f>
      </c>
      <c r="O270" s="16">
        <f>O269+141</f>
        <v>190</v>
      </c>
      <c r="P270" s="60"/>
      <c r="Q270" s="54"/>
      <c r="R270" s="23">
        <f>R269+90</f>
        <v>111</v>
      </c>
      <c r="S270" s="60"/>
      <c r="T270" s="23"/>
      <c r="U270" s="23">
        <f>U269+63</f>
        <v>68</v>
      </c>
      <c r="V270" s="61"/>
      <c r="X270" s="27">
        <f>X269+50</f>
        <v>63</v>
      </c>
      <c r="Y270" s="62"/>
      <c r="Z270" s="24" t="s">
        <v>815</v>
      </c>
      <c r="AA270" s="26" t="s">
        <v>816</v>
      </c>
      <c r="AB270" s="26" t="s">
        <v>817</v>
      </c>
      <c r="AC270" s="26" t="s">
        <v>817</v>
      </c>
    </row>
    <row r="271" spans="1:30" ht="15.75">
      <c r="A271" s="58">
        <f t="shared" si="14"/>
        <v>0</v>
      </c>
      <c r="B271" s="39">
        <f t="shared" si="15"/>
      </c>
      <c r="C271" s="40"/>
      <c r="D271" s="40"/>
      <c r="E271" s="40"/>
      <c r="F271" s="46"/>
      <c r="G271" s="52">
        <f>IF(P$6=TRUE,VLOOKUP($P271,$O$7:$AC$288,2,FALSE),IF(S$6=TRUE,VLOOKUP($P271,$R$7:$AC$288,2,FALSE),IF(V$6=TRUE,VLOOKUP($P271,$U$7:$AC$288,2,FALSE),VLOOKUP($P271,$X$7:$AC$288,2,FALSE))))</f>
        <v>0</v>
      </c>
      <c r="H271" s="42">
        <f>IF(P$6=TRUE,VLOOKUP($P271,$O$7:$AC$288,12,FALSE),"")</f>
      </c>
      <c r="I271" s="37">
        <f>IF(P$6=TRUE,VLOOKUP($P271,$O$7:$AC$288,13,FALSE),"")</f>
      </c>
      <c r="J271" s="37">
        <f>IF(P$6=TRUE,VLOOKUP($P271,$O$7:$AC$288,14,FALSE),"")</f>
      </c>
      <c r="K271" s="37">
        <f>IF(P$6=TRUE,VLOOKUP($P271,$O$7:$AC$288,15,FALSE),"")</f>
      </c>
      <c r="N271" s="16">
        <f ca="1">RAND()</f>
        <v>0.7413341787368948</v>
      </c>
      <c r="O271" s="16">
        <f t="shared" si="16"/>
        <v>43</v>
      </c>
      <c r="P271" s="60">
        <v>133</v>
      </c>
      <c r="Q271" s="54"/>
      <c r="R271" s="23"/>
      <c r="S271" s="23"/>
      <c r="T271" s="23"/>
      <c r="V271" s="61"/>
      <c r="Y271" s="27"/>
      <c r="Z271" s="24" t="s">
        <v>818</v>
      </c>
      <c r="AA271" s="25" t="s">
        <v>819</v>
      </c>
      <c r="AB271" s="25" t="s">
        <v>820</v>
      </c>
      <c r="AC271" s="25" t="s">
        <v>821</v>
      </c>
      <c r="AD271" s="56">
        <v>1</v>
      </c>
    </row>
    <row r="272" spans="1:29" ht="13.5">
      <c r="A272" s="59">
        <f t="shared" si="14"/>
        <v>0</v>
      </c>
      <c r="B272" s="43">
        <f t="shared" si="15"/>
      </c>
      <c r="C272" s="44"/>
      <c r="D272" s="44"/>
      <c r="E272" s="44"/>
      <c r="F272" s="46"/>
      <c r="G272" s="57">
        <f>IF(P$6=TRUE,VLOOKUP($P271,$O$7:$AD$288,16,FALSE),IF(S$6=TRUE,VLOOKUP($P271,$R$7:$AD$288,13,FALSE),IF(V$6=TRUE,VLOOKUP($P271,$U$7:$AD$288,10,FALSE),VLOOKUP($P271,$X$7:$AD$288,7,FALSE))))</f>
        <v>0</v>
      </c>
      <c r="H272" s="45">
        <f>IF(P$6=TRUE,VLOOKUP($P271+141,$O$7:$AC$288,12,FALSE),"")</f>
      </c>
      <c r="I272" s="38">
        <f>IF(P$3=TRUE,"",(IF(P$6=TRUE,VLOOKUP($P271+141,$O$7:$AC$288,13,FALSE),"")))</f>
      </c>
      <c r="J272" s="38">
        <f>IF(P$3=TRUE,"",IF(P$6=TRUE,VLOOKUP($P271+141,$O$7:$AC$288,14,FALSE),""))</f>
      </c>
      <c r="K272" s="38">
        <f>IF(P$3=TRUE,"",IF(P$6=TRUE,VLOOKUP($P271+141,$O$7:$AC$288,15,FALSE),""))</f>
      </c>
      <c r="O272" s="16">
        <f>O271+141</f>
        <v>184</v>
      </c>
      <c r="P272" s="60"/>
      <c r="Q272" s="54"/>
      <c r="R272" s="23"/>
      <c r="S272" s="23"/>
      <c r="T272" s="23"/>
      <c r="V272" s="61"/>
      <c r="Y272" s="27"/>
      <c r="Z272" s="24" t="s">
        <v>822</v>
      </c>
      <c r="AA272" s="26" t="s">
        <v>823</v>
      </c>
      <c r="AB272" s="26" t="s">
        <v>824</v>
      </c>
      <c r="AC272" s="26" t="s">
        <v>825</v>
      </c>
    </row>
    <row r="273" spans="1:30" ht="15.75">
      <c r="A273" s="58">
        <f t="shared" si="14"/>
        <v>0</v>
      </c>
      <c r="B273" s="39">
        <f t="shared" si="15"/>
      </c>
      <c r="C273" s="40"/>
      <c r="D273" s="40"/>
      <c r="E273" s="40"/>
      <c r="F273" s="46"/>
      <c r="G273" s="52">
        <f>IF(P$6=TRUE,VLOOKUP($P273,$O$7:$AC$288,2,FALSE),IF(S$6=TRUE,VLOOKUP($P273,$R$7:$AC$288,2,FALSE),IF(V$6=TRUE,VLOOKUP($P273,$U$7:$AC$288,2,FALSE),VLOOKUP($P273,$X$7:$AC$288,2,FALSE))))</f>
        <v>0</v>
      </c>
      <c r="H273" s="42">
        <f>IF(P$6=TRUE,VLOOKUP($P273,$O$7:$AC$288,12,FALSE),"")</f>
      </c>
      <c r="I273" s="37">
        <f>IF(P$6=TRUE,VLOOKUP($P273,$O$7:$AC$288,13,FALSE),"")</f>
      </c>
      <c r="J273" s="37">
        <f>IF(P$6=TRUE,VLOOKUP($P273,$O$7:$AC$288,14,FALSE),"")</f>
      </c>
      <c r="K273" s="37">
        <f>IF(P$6=TRUE,VLOOKUP($P273,$O$7:$AC$288,15,FALSE),"")</f>
      </c>
      <c r="N273" s="16">
        <f ca="1">RAND()</f>
        <v>0.8542963750436119</v>
      </c>
      <c r="O273" s="16">
        <f t="shared" si="16"/>
        <v>24</v>
      </c>
      <c r="P273" s="60">
        <v>134</v>
      </c>
      <c r="Q273" s="54"/>
      <c r="R273" s="23"/>
      <c r="S273" s="23"/>
      <c r="T273" s="23"/>
      <c r="V273" s="61"/>
      <c r="Y273" s="27"/>
      <c r="Z273" s="24" t="s">
        <v>826</v>
      </c>
      <c r="AA273" s="25" t="s">
        <v>827</v>
      </c>
      <c r="AB273" s="25" t="s">
        <v>827</v>
      </c>
      <c r="AC273" s="25" t="s">
        <v>827</v>
      </c>
      <c r="AD273" s="56">
        <v>1</v>
      </c>
    </row>
    <row r="274" spans="1:29" ht="13.5">
      <c r="A274" s="59">
        <f t="shared" si="14"/>
        <v>0</v>
      </c>
      <c r="B274" s="43">
        <f t="shared" si="15"/>
      </c>
      <c r="C274" s="44"/>
      <c r="D274" s="44"/>
      <c r="E274" s="44"/>
      <c r="F274" s="46"/>
      <c r="G274" s="57">
        <f>IF(P$6=TRUE,VLOOKUP($P273,$O$7:$AD$288,16,FALSE),IF(S$6=TRUE,VLOOKUP($P273,$R$7:$AD$288,13,FALSE),IF(V$6=TRUE,VLOOKUP($P273,$U$7:$AD$288,10,FALSE),VLOOKUP($P273,$X$7:$AD$288,7,FALSE))))</f>
        <v>0</v>
      </c>
      <c r="H274" s="45">
        <f>IF(P$6=TRUE,VLOOKUP($P273+141,$O$7:$AC$288,12,FALSE),"")</f>
      </c>
      <c r="I274" s="38">
        <f>IF(P$3=TRUE,"",(IF(P$6=TRUE,VLOOKUP($P273+141,$O$7:$AC$288,13,FALSE),"")))</f>
      </c>
      <c r="J274" s="38">
        <f>IF(P$3=TRUE,"",IF(P$6=TRUE,VLOOKUP($P273+141,$O$7:$AC$288,14,FALSE),""))</f>
      </c>
      <c r="K274" s="38">
        <f>IF(P$3=TRUE,"",IF(P$6=TRUE,VLOOKUP($P273+141,$O$7:$AC$288,15,FALSE),""))</f>
      </c>
      <c r="O274" s="16">
        <f>O273+141</f>
        <v>165</v>
      </c>
      <c r="P274" s="60"/>
      <c r="Q274" s="54"/>
      <c r="R274" s="23"/>
      <c r="S274" s="23"/>
      <c r="T274" s="23"/>
      <c r="V274" s="61"/>
      <c r="Y274" s="27"/>
      <c r="Z274" s="24" t="s">
        <v>828</v>
      </c>
      <c r="AA274" s="26" t="s">
        <v>829</v>
      </c>
      <c r="AB274" s="26" t="s">
        <v>829</v>
      </c>
      <c r="AC274" s="26" t="s">
        <v>829</v>
      </c>
    </row>
    <row r="275" spans="1:30" ht="15.75">
      <c r="A275" s="58">
        <f t="shared" si="14"/>
        <v>0</v>
      </c>
      <c r="B275" s="39">
        <f t="shared" si="15"/>
      </c>
      <c r="C275" s="40"/>
      <c r="D275" s="40"/>
      <c r="E275" s="40"/>
      <c r="F275" s="46"/>
      <c r="G275" s="52">
        <f>IF(P$6=TRUE,VLOOKUP($P275,$O$7:$AC$288,2,FALSE),IF(S$6=TRUE,VLOOKUP($P275,$R$7:$AC$288,2,FALSE),IF(V$6=TRUE,VLOOKUP($P275,$U$7:$AC$288,2,FALSE),VLOOKUP($P275,$X$7:$AC$288,2,FALSE))))</f>
        <v>0</v>
      </c>
      <c r="H275" s="42">
        <f>IF(P$6=TRUE,VLOOKUP($P275,$O$7:$AC$288,12,FALSE),"")</f>
      </c>
      <c r="I275" s="37">
        <f>IF(P$6=TRUE,VLOOKUP($P275,$O$7:$AC$288,13,FALSE),"")</f>
      </c>
      <c r="J275" s="37">
        <f>IF(P$6=TRUE,VLOOKUP($P275,$O$7:$AC$288,14,FALSE),"")</f>
      </c>
      <c r="K275" s="37">
        <f>IF(P$6=TRUE,VLOOKUP($P275,$O$7:$AC$288,15,FALSE),"")</f>
      </c>
      <c r="N275" s="16">
        <f ca="1">RAND()</f>
        <v>0.25602630331235776</v>
      </c>
      <c r="O275" s="16">
        <f t="shared" si="16"/>
        <v>108</v>
      </c>
      <c r="P275" s="60">
        <v>135</v>
      </c>
      <c r="Q275" s="54">
        <f ca="1">RAND()/AD275</f>
        <v>0.6556418809065816</v>
      </c>
      <c r="R275" s="23">
        <f>RANK(Q275,Q$7:Q$288)</f>
        <v>31</v>
      </c>
      <c r="S275" s="60">
        <v>87</v>
      </c>
      <c r="T275" s="23"/>
      <c r="V275" s="61"/>
      <c r="Y275" s="27"/>
      <c r="Z275" s="24"/>
      <c r="AA275" s="25" t="s">
        <v>830</v>
      </c>
      <c r="AB275" s="25" t="s">
        <v>831</v>
      </c>
      <c r="AC275" s="25" t="s">
        <v>832</v>
      </c>
      <c r="AD275" s="56">
        <v>1</v>
      </c>
    </row>
    <row r="276" spans="1:29" ht="13.5">
      <c r="A276" s="59">
        <f t="shared" si="14"/>
        <v>0</v>
      </c>
      <c r="B276" s="43">
        <f t="shared" si="15"/>
      </c>
      <c r="C276" s="44"/>
      <c r="D276" s="44"/>
      <c r="E276" s="44"/>
      <c r="F276" s="46"/>
      <c r="G276" s="57">
        <f>IF(P$6=TRUE,VLOOKUP($P275,$O$7:$AD$288,16,FALSE),IF(S$6=TRUE,VLOOKUP($P275,$R$7:$AD$288,13,FALSE),IF(V$6=TRUE,VLOOKUP($P275,$U$7:$AD$288,10,FALSE),VLOOKUP($P275,$X$7:$AD$288,7,FALSE))))</f>
        <v>0</v>
      </c>
      <c r="H276" s="45">
        <f>IF(P$6=TRUE,VLOOKUP($P275+141,$O$7:$AC$288,12,FALSE),"")</f>
      </c>
      <c r="I276" s="38">
        <f>IF(P$3=TRUE,"",(IF(P$6=TRUE,VLOOKUP($P275+141,$O$7:$AC$288,13,FALSE),"")))</f>
      </c>
      <c r="J276" s="38">
        <f>IF(P$3=TRUE,"",IF(P$6=TRUE,VLOOKUP($P275+141,$O$7:$AC$288,14,FALSE),""))</f>
      </c>
      <c r="K276" s="38">
        <f>IF(P$3=TRUE,"",IF(P$6=TRUE,VLOOKUP($P275+141,$O$7:$AC$288,15,FALSE),""))</f>
      </c>
      <c r="O276" s="16">
        <f>O275+141</f>
        <v>249</v>
      </c>
      <c r="P276" s="60"/>
      <c r="Q276" s="54"/>
      <c r="R276" s="23">
        <f>R275+90</f>
        <v>121</v>
      </c>
      <c r="S276" s="60"/>
      <c r="T276" s="23"/>
      <c r="V276" s="61"/>
      <c r="Y276" s="27"/>
      <c r="Z276" s="24" t="s">
        <v>833</v>
      </c>
      <c r="AA276" s="26" t="s">
        <v>834</v>
      </c>
      <c r="AB276" s="26" t="s">
        <v>835</v>
      </c>
      <c r="AC276" s="26" t="s">
        <v>836</v>
      </c>
    </row>
    <row r="277" spans="1:30" ht="15.75">
      <c r="A277" s="58">
        <f t="shared" si="14"/>
        <v>0</v>
      </c>
      <c r="B277" s="39">
        <f t="shared" si="15"/>
      </c>
      <c r="C277" s="40"/>
      <c r="D277" s="40"/>
      <c r="E277" s="40"/>
      <c r="F277" s="46"/>
      <c r="G277" s="52">
        <f>IF(P$6=TRUE,VLOOKUP($P277,$O$7:$AC$288,2,FALSE),IF(S$6=TRUE,VLOOKUP($P277,$R$7:$AC$288,2,FALSE),IF(V$6=TRUE,VLOOKUP($P277,$U$7:$AC$288,2,FALSE),VLOOKUP($P277,$X$7:$AC$288,2,FALSE))))</f>
        <v>0</v>
      </c>
      <c r="H277" s="42">
        <f>IF(P$6=TRUE,VLOOKUP($P277,$O$7:$AC$288,12,FALSE),"")</f>
      </c>
      <c r="I277" s="37">
        <f>IF(P$6=TRUE,VLOOKUP($P277,$O$7:$AC$288,13,FALSE),"")</f>
      </c>
      <c r="J277" s="37">
        <f>IF(P$6=TRUE,VLOOKUP($P277,$O$7:$AC$288,14,FALSE),"")</f>
      </c>
      <c r="K277" s="37">
        <f>IF(P$6=TRUE,VLOOKUP($P277,$O$7:$AC$288,15,FALSE),"")</f>
      </c>
      <c r="N277" s="16">
        <f ca="1">RAND()</f>
        <v>0.6456518306655747</v>
      </c>
      <c r="O277" s="16">
        <f t="shared" si="16"/>
        <v>50</v>
      </c>
      <c r="P277" s="60">
        <v>136</v>
      </c>
      <c r="Q277" s="54">
        <f ca="1">RAND()/AD277</f>
        <v>0.2702393835378718</v>
      </c>
      <c r="R277" s="23">
        <f>RANK(Q277,Q$7:Q$288)</f>
        <v>70</v>
      </c>
      <c r="S277" s="60">
        <v>88</v>
      </c>
      <c r="T277" s="23">
        <f ca="1">RAND()</f>
        <v>0.7508630300931252</v>
      </c>
      <c r="U277" s="23">
        <f>RANK(T277,T$7:T$288)</f>
        <v>16</v>
      </c>
      <c r="V277" s="61">
        <v>61</v>
      </c>
      <c r="Y277" s="62"/>
      <c r="Z277" s="24" t="s">
        <v>837</v>
      </c>
      <c r="AA277" s="25" t="s">
        <v>838</v>
      </c>
      <c r="AB277" s="25" t="s">
        <v>839</v>
      </c>
      <c r="AC277" s="25" t="s">
        <v>840</v>
      </c>
      <c r="AD277" s="56">
        <v>1</v>
      </c>
    </row>
    <row r="278" spans="1:29" ht="13.5">
      <c r="A278" s="59">
        <f t="shared" si="14"/>
        <v>0</v>
      </c>
      <c r="B278" s="43">
        <f t="shared" si="15"/>
      </c>
      <c r="C278" s="44"/>
      <c r="D278" s="44"/>
      <c r="E278" s="44"/>
      <c r="F278" s="46"/>
      <c r="G278" s="57">
        <f>IF(P$6=TRUE,VLOOKUP($P277,$O$7:$AD$288,16,FALSE),IF(S$6=TRUE,VLOOKUP($P277,$R$7:$AD$288,13,FALSE),IF(V$6=TRUE,VLOOKUP($P277,$U$7:$AD$288,10,FALSE),VLOOKUP($P277,$X$7:$AD$288,7,FALSE))))</f>
        <v>0</v>
      </c>
      <c r="H278" s="45">
        <f>IF(P$6=TRUE,VLOOKUP($P277+141,$O$7:$AC$288,12,FALSE),"")</f>
      </c>
      <c r="I278" s="38">
        <f>IF(P$3=TRUE,"",(IF(P$6=TRUE,VLOOKUP($P277+141,$O$7:$AC$288,13,FALSE),"")))</f>
      </c>
      <c r="J278" s="38">
        <f>IF(P$3=TRUE,"",IF(P$6=TRUE,VLOOKUP($P277+141,$O$7:$AC$288,14,FALSE),""))</f>
      </c>
      <c r="K278" s="38">
        <f>IF(P$3=TRUE,"",IF(P$6=TRUE,VLOOKUP($P277+141,$O$7:$AC$288,15,FALSE),""))</f>
      </c>
      <c r="O278" s="16">
        <f>O277+141</f>
        <v>191</v>
      </c>
      <c r="P278" s="60"/>
      <c r="Q278" s="54"/>
      <c r="R278" s="23">
        <f>R277+90</f>
        <v>160</v>
      </c>
      <c r="S278" s="60"/>
      <c r="T278" s="23"/>
      <c r="U278" s="23">
        <f>U277+63</f>
        <v>79</v>
      </c>
      <c r="V278" s="61"/>
      <c r="Y278" s="62"/>
      <c r="Z278" s="24" t="s">
        <v>841</v>
      </c>
      <c r="AA278" s="26" t="s">
        <v>842</v>
      </c>
      <c r="AB278" s="26" t="s">
        <v>843</v>
      </c>
      <c r="AC278" s="26" t="s">
        <v>844</v>
      </c>
    </row>
    <row r="279" spans="1:30" ht="15.75">
      <c r="A279" s="58">
        <f t="shared" si="14"/>
        <v>0</v>
      </c>
      <c r="B279" s="39">
        <f t="shared" si="15"/>
      </c>
      <c r="C279" s="40"/>
      <c r="D279" s="40"/>
      <c r="E279" s="40"/>
      <c r="F279" s="46"/>
      <c r="G279" s="52">
        <f>IF(P$6=TRUE,VLOOKUP($P279,$O$7:$AC$288,2,FALSE),IF(S$6=TRUE,VLOOKUP($P279,$R$7:$AC$288,2,FALSE),IF(V$6=TRUE,VLOOKUP($P279,$U$7:$AC$288,2,FALSE),VLOOKUP($P279,$X$7:$AC$288,2,FALSE))))</f>
        <v>0</v>
      </c>
      <c r="H279" s="42">
        <f>IF(P$6=TRUE,VLOOKUP($P279,$O$7:$AC$288,12,FALSE),"")</f>
      </c>
      <c r="I279" s="37">
        <f>IF(P$6=TRUE,VLOOKUP($P279,$O$7:$AC$288,13,FALSE),"")</f>
      </c>
      <c r="J279" s="37">
        <f>IF(P$6=TRUE,VLOOKUP($P279,$O$7:$AC$288,14,FALSE),"")</f>
      </c>
      <c r="K279" s="37">
        <f>IF(P$6=TRUE,VLOOKUP($P279,$O$7:$AC$288,15,FALSE),"")</f>
      </c>
      <c r="N279" s="16">
        <f ca="1">RAND()</f>
        <v>0.15795596660956157</v>
      </c>
      <c r="O279" s="16">
        <f t="shared" si="16"/>
        <v>124</v>
      </c>
      <c r="P279" s="60">
        <v>137</v>
      </c>
      <c r="Q279" s="54"/>
      <c r="R279" s="23"/>
      <c r="S279" s="23"/>
      <c r="T279" s="23"/>
      <c r="V279" s="61"/>
      <c r="Y279" s="27"/>
      <c r="Z279" s="24" t="s">
        <v>845</v>
      </c>
      <c r="AA279" s="25" t="s">
        <v>846</v>
      </c>
      <c r="AB279" s="25" t="s">
        <v>847</v>
      </c>
      <c r="AC279" s="25" t="s">
        <v>848</v>
      </c>
      <c r="AD279" s="56">
        <v>1</v>
      </c>
    </row>
    <row r="280" spans="1:29" ht="13.5">
      <c r="A280" s="59">
        <f t="shared" si="14"/>
        <v>0</v>
      </c>
      <c r="B280" s="43">
        <f t="shared" si="15"/>
      </c>
      <c r="C280" s="44"/>
      <c r="D280" s="44"/>
      <c r="E280" s="44"/>
      <c r="F280" s="46"/>
      <c r="G280" s="57">
        <f>IF(P$6=TRUE,VLOOKUP($P279,$O$7:$AD$288,16,FALSE),IF(S$6=TRUE,VLOOKUP($P279,$R$7:$AD$288,13,FALSE),IF(V$6=TRUE,VLOOKUP($P279,$U$7:$AD$288,10,FALSE),VLOOKUP($P279,$X$7:$AD$288,7,FALSE))))</f>
        <v>0</v>
      </c>
      <c r="H280" s="45">
        <f>IF(P$6=TRUE,VLOOKUP($P279+141,$O$7:$AC$288,12,FALSE),"")</f>
      </c>
      <c r="I280" s="38">
        <f>IF(P$3=TRUE,"",(IF(P$6=TRUE,VLOOKUP($P279+141,$O$7:$AC$288,13,FALSE),"")))</f>
      </c>
      <c r="J280" s="38">
        <f>IF(P$3=TRUE,"",IF(P$6=TRUE,VLOOKUP($P279+141,$O$7:$AC$288,14,FALSE),""))</f>
      </c>
      <c r="K280" s="38">
        <f>IF(P$3=TRUE,"",IF(P$6=TRUE,VLOOKUP($P279+141,$O$7:$AC$288,15,FALSE),""))</f>
      </c>
      <c r="O280" s="16">
        <f>O279+141</f>
        <v>265</v>
      </c>
      <c r="P280" s="60"/>
      <c r="Q280" s="54"/>
      <c r="R280" s="23"/>
      <c r="S280" s="23"/>
      <c r="T280" s="23"/>
      <c r="V280" s="61"/>
      <c r="Y280" s="27"/>
      <c r="Z280" s="24" t="s">
        <v>849</v>
      </c>
      <c r="AA280" s="26" t="s">
        <v>850</v>
      </c>
      <c r="AB280" s="26" t="s">
        <v>851</v>
      </c>
      <c r="AC280" s="26" t="s">
        <v>852</v>
      </c>
    </row>
    <row r="281" spans="1:30" ht="15.75">
      <c r="A281" s="58">
        <f t="shared" si="14"/>
        <v>0</v>
      </c>
      <c r="B281" s="39">
        <f t="shared" si="15"/>
      </c>
      <c r="C281" s="40"/>
      <c r="D281" s="40"/>
      <c r="E281" s="40"/>
      <c r="F281" s="46"/>
      <c r="G281" s="52">
        <f>IF(P$6=TRUE,VLOOKUP($P281,$O$7:$AC$288,2,FALSE),IF(S$6=TRUE,VLOOKUP($P281,$R$7:$AC$288,2,FALSE),IF(V$6=TRUE,VLOOKUP($P281,$U$7:$AC$288,2,FALSE),VLOOKUP($P281,$X$7:$AC$288,2,FALSE))))</f>
        <v>0</v>
      </c>
      <c r="H281" s="42">
        <f>IF(P$6=TRUE,VLOOKUP($P281,$O$7:$AC$288,12,FALSE),"")</f>
      </c>
      <c r="I281" s="37">
        <f>IF(P$6=TRUE,VLOOKUP($P281,$O$7:$AC$288,13,FALSE),"")</f>
      </c>
      <c r="J281" s="37">
        <f>IF(P$6=TRUE,VLOOKUP($P281,$O$7:$AC$288,14,FALSE),"")</f>
      </c>
      <c r="K281" s="37">
        <f>IF(P$6=TRUE,VLOOKUP($P281,$O$7:$AC$288,15,FALSE),"")</f>
      </c>
      <c r="N281" s="16">
        <f ca="1">RAND()</f>
        <v>0.4968750725041897</v>
      </c>
      <c r="O281" s="16">
        <f t="shared" si="16"/>
        <v>70</v>
      </c>
      <c r="P281" s="60">
        <v>138</v>
      </c>
      <c r="Q281" s="54"/>
      <c r="R281" s="23"/>
      <c r="S281" s="23"/>
      <c r="T281" s="23"/>
      <c r="V281" s="61"/>
      <c r="Y281" s="27"/>
      <c r="Z281" s="24"/>
      <c r="AA281" s="25" t="s">
        <v>853</v>
      </c>
      <c r="AB281" s="25" t="s">
        <v>854</v>
      </c>
      <c r="AC281" s="25" t="s">
        <v>854</v>
      </c>
      <c r="AD281" s="56">
        <v>1</v>
      </c>
    </row>
    <row r="282" spans="1:29" ht="13.5">
      <c r="A282" s="59">
        <f t="shared" si="14"/>
        <v>0</v>
      </c>
      <c r="B282" s="43">
        <f t="shared" si="15"/>
      </c>
      <c r="C282" s="44"/>
      <c r="D282" s="44"/>
      <c r="E282" s="44"/>
      <c r="F282" s="46"/>
      <c r="G282" s="57">
        <f>IF(P$6=TRUE,VLOOKUP($P281,$O$7:$AD$288,16,FALSE),IF(S$6=TRUE,VLOOKUP($P281,$R$7:$AD$288,13,FALSE),IF(V$6=TRUE,VLOOKUP($P281,$U$7:$AD$288,10,FALSE),VLOOKUP($P281,$X$7:$AD$288,7,FALSE))))</f>
        <v>0</v>
      </c>
      <c r="H282" s="45">
        <f>IF(P$6=TRUE,VLOOKUP($P281+141,$O$7:$AC$288,12,FALSE),"")</f>
      </c>
      <c r="I282" s="38">
        <f>IF(P$3=TRUE,"",(IF(P$6=TRUE,VLOOKUP($P281+141,$O$7:$AC$288,13,FALSE),"")))</f>
      </c>
      <c r="J282" s="38">
        <f>IF(P$3=TRUE,"",IF(P$6=TRUE,VLOOKUP($P281+141,$O$7:$AC$288,14,FALSE),""))</f>
      </c>
      <c r="K282" s="38">
        <f>IF(P$3=TRUE,"",IF(P$6=TRUE,VLOOKUP($P281+141,$O$7:$AC$288,15,FALSE),""))</f>
      </c>
      <c r="O282" s="16">
        <f>O281+141</f>
        <v>211</v>
      </c>
      <c r="P282" s="60"/>
      <c r="Q282" s="54"/>
      <c r="R282" s="23"/>
      <c r="S282" s="23"/>
      <c r="T282" s="23"/>
      <c r="V282" s="61"/>
      <c r="Y282" s="27"/>
      <c r="Z282" s="24" t="s">
        <v>855</v>
      </c>
      <c r="AA282" s="26" t="s">
        <v>856</v>
      </c>
      <c r="AB282" s="26" t="s">
        <v>857</v>
      </c>
      <c r="AC282" s="26" t="s">
        <v>857</v>
      </c>
    </row>
    <row r="283" spans="1:30" ht="15.75">
      <c r="A283" s="58">
        <f t="shared" si="14"/>
        <v>0</v>
      </c>
      <c r="B283" s="39">
        <f t="shared" si="15"/>
      </c>
      <c r="C283" s="40"/>
      <c r="D283" s="40"/>
      <c r="E283" s="40"/>
      <c r="F283" s="46"/>
      <c r="G283" s="52">
        <f>IF(P$6=TRUE,VLOOKUP($P283,$O$7:$AC$288,2,FALSE),IF(S$6=TRUE,VLOOKUP($P283,$R$7:$AC$288,2,FALSE),IF(V$6=TRUE,VLOOKUP($P283,$U$7:$AC$288,2,FALSE),VLOOKUP($P283,$X$7:$AC$288,2,FALSE))))</f>
        <v>0</v>
      </c>
      <c r="H283" s="42">
        <f>IF(P$6=TRUE,VLOOKUP($P283,$O$7:$AC$288,12,FALSE),"")</f>
      </c>
      <c r="I283" s="37">
        <f>IF(P$6=TRUE,VLOOKUP($P283,$O$7:$AC$288,13,FALSE),"")</f>
      </c>
      <c r="J283" s="37">
        <f>IF(P$6=TRUE,VLOOKUP($P283,$O$7:$AC$288,14,FALSE),"")</f>
      </c>
      <c r="K283" s="37">
        <f>IF(P$6=TRUE,VLOOKUP($P283,$O$7:$AC$288,15,FALSE),"")</f>
      </c>
      <c r="N283" s="16">
        <f ca="1">RAND()</f>
        <v>0.02141406364722709</v>
      </c>
      <c r="O283" s="16">
        <f t="shared" si="16"/>
        <v>138</v>
      </c>
      <c r="P283" s="60">
        <v>139</v>
      </c>
      <c r="Q283" s="54">
        <f ca="1">RAND()/AD283</f>
        <v>0.23231272543897075</v>
      </c>
      <c r="R283" s="23">
        <f>RANK(Q283,Q$7:Q$288)</f>
        <v>75</v>
      </c>
      <c r="S283" s="60">
        <v>89</v>
      </c>
      <c r="T283" s="23">
        <f ca="1">RAND()</f>
        <v>0.437145544582207</v>
      </c>
      <c r="U283" s="23">
        <f>RANK(T283,T$7:T$288)</f>
        <v>37</v>
      </c>
      <c r="V283" s="61">
        <v>62</v>
      </c>
      <c r="Y283" s="62"/>
      <c r="Z283" s="24" t="s">
        <v>858</v>
      </c>
      <c r="AA283" s="25" t="s">
        <v>859</v>
      </c>
      <c r="AB283" s="25" t="s">
        <v>860</v>
      </c>
      <c r="AC283" s="25" t="s">
        <v>860</v>
      </c>
      <c r="AD283" s="56">
        <v>1</v>
      </c>
    </row>
    <row r="284" spans="1:29" ht="13.5">
      <c r="A284" s="59">
        <f t="shared" si="14"/>
        <v>0</v>
      </c>
      <c r="B284" s="43">
        <f t="shared" si="15"/>
      </c>
      <c r="C284" s="44"/>
      <c r="D284" s="44"/>
      <c r="E284" s="44"/>
      <c r="F284" s="46"/>
      <c r="G284" s="57">
        <f>IF(P$6=TRUE,VLOOKUP($P283,$O$7:$AD$288,16,FALSE),IF(S$6=TRUE,VLOOKUP($P283,$R$7:$AD$288,13,FALSE),IF(V$6=TRUE,VLOOKUP($P283,$U$7:$AD$288,10,FALSE),VLOOKUP($P283,$X$7:$AD$288,7,FALSE))))</f>
        <v>0</v>
      </c>
      <c r="H284" s="45">
        <f>IF(P$6=TRUE,VLOOKUP($P283+141,$O$7:$AC$288,12,FALSE),"")</f>
      </c>
      <c r="I284" s="38">
        <f>IF(P$3=TRUE,"",(IF(P$6=TRUE,VLOOKUP($P283+141,$O$7:$AC$288,13,FALSE),"")))</f>
      </c>
      <c r="J284" s="38">
        <f>IF(P$3=TRUE,"",IF(P$6=TRUE,VLOOKUP($P283+141,$O$7:$AC$288,14,FALSE),""))</f>
      </c>
      <c r="K284" s="38">
        <f>IF(P$3=TRUE,"",IF(P$6=TRUE,VLOOKUP($P283+141,$O$7:$AC$288,15,FALSE),""))</f>
      </c>
      <c r="O284" s="16">
        <f>O283+141</f>
        <v>279</v>
      </c>
      <c r="P284" s="60"/>
      <c r="Q284" s="54"/>
      <c r="R284" s="23">
        <f>R283+90</f>
        <v>165</v>
      </c>
      <c r="S284" s="60"/>
      <c r="T284" s="23"/>
      <c r="U284" s="23">
        <f>U283+63</f>
        <v>100</v>
      </c>
      <c r="V284" s="61"/>
      <c r="Y284" s="62"/>
      <c r="Z284" s="24" t="s">
        <v>861</v>
      </c>
      <c r="AA284" s="26" t="s">
        <v>862</v>
      </c>
      <c r="AB284" s="26" t="s">
        <v>863</v>
      </c>
      <c r="AC284" s="26" t="s">
        <v>863</v>
      </c>
    </row>
    <row r="285" spans="1:30" ht="15.75">
      <c r="A285" s="58">
        <f t="shared" si="14"/>
        <v>0</v>
      </c>
      <c r="B285" s="39">
        <f t="shared" si="15"/>
      </c>
      <c r="C285" s="40"/>
      <c r="D285" s="40"/>
      <c r="E285" s="40"/>
      <c r="F285" s="46"/>
      <c r="G285" s="52">
        <f>IF(P$6=TRUE,VLOOKUP($P285,$O$7:$AC$288,2,FALSE),IF(S$6=TRUE,VLOOKUP($P285,$R$7:$AC$288,2,FALSE),IF(V$6=TRUE,VLOOKUP($P285,$U$7:$AC$288,2,FALSE),VLOOKUP($P285,$X$7:$AC$288,2,FALSE))))</f>
        <v>0</v>
      </c>
      <c r="H285" s="42">
        <f>IF(P$6=TRUE,VLOOKUP($P285,$O$7:$AC$288,12,FALSE),"")</f>
      </c>
      <c r="I285" s="37">
        <f>IF(P$6=TRUE,VLOOKUP($P285,$O$7:$AC$288,13,FALSE),"")</f>
      </c>
      <c r="J285" s="37">
        <f>IF(P$6=TRUE,VLOOKUP($P285,$O$7:$AC$288,14,FALSE),"")</f>
      </c>
      <c r="K285" s="37">
        <f>IF(P$6=TRUE,VLOOKUP($P285,$O$7:$AC$288,15,FALSE),"")</f>
      </c>
      <c r="N285" s="16">
        <f ca="1">RAND()</f>
        <v>0.5188460794172356</v>
      </c>
      <c r="O285" s="16">
        <f t="shared" si="16"/>
        <v>67</v>
      </c>
      <c r="P285" s="60">
        <v>140</v>
      </c>
      <c r="Q285" s="54"/>
      <c r="R285" s="23"/>
      <c r="S285" s="23"/>
      <c r="T285" s="23"/>
      <c r="V285" s="61"/>
      <c r="Y285" s="27"/>
      <c r="Z285" s="24" t="s">
        <v>864</v>
      </c>
      <c r="AA285" s="25" t="s">
        <v>865</v>
      </c>
      <c r="AB285" s="25" t="s">
        <v>866</v>
      </c>
      <c r="AC285" s="25" t="s">
        <v>866</v>
      </c>
      <c r="AD285" s="56">
        <v>1</v>
      </c>
    </row>
    <row r="286" spans="1:29" ht="13.5">
      <c r="A286" s="59">
        <f t="shared" si="14"/>
        <v>0</v>
      </c>
      <c r="B286" s="43">
        <f t="shared" si="15"/>
      </c>
      <c r="C286" s="44"/>
      <c r="D286" s="44"/>
      <c r="E286" s="44"/>
      <c r="F286" s="46"/>
      <c r="G286" s="57">
        <f>IF(P$6=TRUE,VLOOKUP($P285,$O$7:$AD$288,16,FALSE),IF(S$6=TRUE,VLOOKUP($P285,$R$7:$AD$288,13,FALSE),IF(V$6=TRUE,VLOOKUP($P285,$U$7:$AD$288,10,FALSE),VLOOKUP($P285,$X$7:$AD$288,7,FALSE))))</f>
        <v>0</v>
      </c>
      <c r="H286" s="45">
        <f>IF(P$6=TRUE,VLOOKUP($P285+141,$O$7:$AC$288,12,FALSE),"")</f>
      </c>
      <c r="I286" s="38">
        <f>IF(P$3=TRUE,"",(IF(P$6=TRUE,VLOOKUP($P285+141,$O$7:$AC$288,13,FALSE),"")))</f>
      </c>
      <c r="J286" s="38">
        <f>IF(P$3=TRUE,"",IF(P$6=TRUE,VLOOKUP($P285+141,$O$7:$AC$288,14,FALSE),""))</f>
      </c>
      <c r="K286" s="38">
        <f>IF(P$3=TRUE,"",IF(P$6=TRUE,VLOOKUP($P285+141,$O$7:$AC$288,15,FALSE),""))</f>
      </c>
      <c r="O286" s="16">
        <f>O285+141</f>
        <v>208</v>
      </c>
      <c r="P286" s="60"/>
      <c r="Q286" s="54"/>
      <c r="R286" s="23"/>
      <c r="S286" s="23"/>
      <c r="T286" s="23"/>
      <c r="V286" s="61"/>
      <c r="Y286" s="27"/>
      <c r="Z286" s="24" t="s">
        <v>867</v>
      </c>
      <c r="AA286" s="26" t="s">
        <v>868</v>
      </c>
      <c r="AB286" s="26" t="s">
        <v>869</v>
      </c>
      <c r="AC286" s="26" t="s">
        <v>869</v>
      </c>
    </row>
    <row r="287" spans="1:30" ht="15.75">
      <c r="A287" s="58">
        <f t="shared" si="14"/>
        <v>0</v>
      </c>
      <c r="B287" s="39">
        <f t="shared" si="15"/>
      </c>
      <c r="C287" s="40"/>
      <c r="D287" s="40"/>
      <c r="E287" s="40"/>
      <c r="F287" s="46"/>
      <c r="G287" s="52">
        <f>IF(P$6=TRUE,VLOOKUP($P287,$O$7:$AC$288,2,FALSE),IF(S$6=TRUE,VLOOKUP($P287,$R$7:$AC$288,2,FALSE),IF(V$6=TRUE,VLOOKUP($P287,$U$7:$AC$288,2,FALSE),VLOOKUP($P287,$X$7:$AC$288,2,FALSE))))</f>
        <v>0</v>
      </c>
      <c r="H287" s="42">
        <f>IF(P$6=TRUE,VLOOKUP($P287,$O$7:$AC$288,12,FALSE),"")</f>
      </c>
      <c r="I287" s="37">
        <f>IF(P$6=TRUE,VLOOKUP($P287,$O$7:$AC$288,13,FALSE),"")</f>
      </c>
      <c r="J287" s="37">
        <f>IF(P$6=TRUE,VLOOKUP($P287,$O$7:$AC$288,14,FALSE),"")</f>
      </c>
      <c r="K287" s="37">
        <f>IF(P$6=TRUE,VLOOKUP($P287,$O$7:$AC$288,15,FALSE),"")</f>
      </c>
      <c r="N287" s="16">
        <f ca="1">RAND()</f>
        <v>0.798672956670778</v>
      </c>
      <c r="O287" s="16">
        <f t="shared" si="16"/>
        <v>36</v>
      </c>
      <c r="P287" s="60">
        <v>141</v>
      </c>
      <c r="Q287" s="54">
        <f ca="1">RAND()/AD287</f>
        <v>0.9432544201646248</v>
      </c>
      <c r="R287" s="23">
        <f>RANK(Q287,Q$7:Q$288)</f>
        <v>13</v>
      </c>
      <c r="S287" s="60">
        <v>90</v>
      </c>
      <c r="T287" s="23">
        <f ca="1">RAND()</f>
        <v>0.41772034185496487</v>
      </c>
      <c r="U287" s="23">
        <f>RANK(T287,T$7:T$288)</f>
        <v>40</v>
      </c>
      <c r="V287" s="61">
        <v>63</v>
      </c>
      <c r="W287" s="27">
        <f ca="1">RAND()</f>
        <v>0.8877985973558644</v>
      </c>
      <c r="X287" s="27">
        <f>RANK(W287,W$7:W$288)</f>
        <v>8</v>
      </c>
      <c r="Y287" s="62">
        <v>50</v>
      </c>
      <c r="Z287" s="24"/>
      <c r="AA287" s="25" t="s">
        <v>870</v>
      </c>
      <c r="AB287" s="25" t="s">
        <v>871</v>
      </c>
      <c r="AC287" s="25" t="s">
        <v>872</v>
      </c>
      <c r="AD287" s="56">
        <v>0.8</v>
      </c>
    </row>
    <row r="288" spans="1:29" ht="13.5">
      <c r="A288" s="59">
        <f t="shared" si="14"/>
        <v>0</v>
      </c>
      <c r="B288" s="43">
        <f t="shared" si="15"/>
      </c>
      <c r="C288" s="44"/>
      <c r="D288" s="44"/>
      <c r="E288" s="44"/>
      <c r="F288" s="46"/>
      <c r="G288" s="57">
        <f>IF(P$6=TRUE,VLOOKUP($P287,$O$7:$AD$288,16,FALSE),IF(S$6=TRUE,VLOOKUP($P287,$R$7:$AD$288,13,FALSE),IF(V$6=TRUE,VLOOKUP($P287,$U$7:$AD$288,10,FALSE),VLOOKUP($P287,$X$7:$AD$288,7,FALSE))))</f>
        <v>0</v>
      </c>
      <c r="H288" s="45">
        <f>IF(P$6=TRUE,VLOOKUP($P287+141,$O$7:$AC$288,12,FALSE),"")</f>
      </c>
      <c r="I288" s="38">
        <f>IF(P$3=TRUE,"",(IF(P$6=TRUE,VLOOKUP($P287+141,$O$7:$AC$288,13,FALSE),"")))</f>
      </c>
      <c r="J288" s="38">
        <f>IF(P$3=TRUE,"",IF(P$6=TRUE,VLOOKUP($P287+141,$O$7:$AC$288,14,FALSE),""))</f>
      </c>
      <c r="K288" s="38">
        <f>IF(P$3=TRUE,"",IF(P$6=TRUE,VLOOKUP($P287+141,$O$7:$AC$288,15,FALSE),""))</f>
      </c>
      <c r="O288" s="16">
        <f>O287+141</f>
        <v>177</v>
      </c>
      <c r="P288" s="60"/>
      <c r="Q288" s="54"/>
      <c r="R288" s="23">
        <f>R287+90</f>
        <v>103</v>
      </c>
      <c r="S288" s="60"/>
      <c r="T288" s="23"/>
      <c r="U288" s="23">
        <f>U287+63</f>
        <v>103</v>
      </c>
      <c r="V288" s="61"/>
      <c r="X288" s="27">
        <f>X287+50</f>
        <v>58</v>
      </c>
      <c r="Y288" s="62"/>
      <c r="Z288" s="24" t="s">
        <v>873</v>
      </c>
      <c r="AA288" s="26" t="s">
        <v>874</v>
      </c>
      <c r="AB288" s="26" t="s">
        <v>875</v>
      </c>
      <c r="AC288" s="26" t="s">
        <v>876</v>
      </c>
    </row>
    <row r="289" spans="16:29" ht="13.5">
      <c r="P289" s="23"/>
      <c r="Q289" s="54"/>
      <c r="R289" s="23"/>
      <c r="S289" s="23"/>
      <c r="Y289" s="27"/>
      <c r="AC289" s="23"/>
    </row>
    <row r="290" spans="16:29" ht="13.5">
      <c r="P290" s="23"/>
      <c r="Q290" s="54"/>
      <c r="R290" s="23"/>
      <c r="S290" s="23"/>
      <c r="Y290" s="27"/>
      <c r="AC290" s="23"/>
    </row>
    <row r="291" spans="16:29" ht="13.5">
      <c r="P291" s="23"/>
      <c r="Q291" s="54"/>
      <c r="R291" s="23"/>
      <c r="S291" s="23"/>
      <c r="Y291" s="27"/>
      <c r="AC291" s="23"/>
    </row>
    <row r="292" spans="16:29" ht="13.5">
      <c r="P292" s="23"/>
      <c r="Q292" s="54"/>
      <c r="R292" s="23"/>
      <c r="S292" s="23"/>
      <c r="Y292" s="27"/>
      <c r="AC292" s="23"/>
    </row>
    <row r="293" spans="16:29" ht="13.5">
      <c r="P293" s="23"/>
      <c r="Q293" s="54"/>
      <c r="R293" s="23"/>
      <c r="S293" s="23"/>
      <c r="Y293" s="27"/>
      <c r="AC293" s="23"/>
    </row>
    <row r="294" spans="16:29" ht="13.5">
      <c r="P294" s="23"/>
      <c r="Q294" s="54"/>
      <c r="R294" s="23"/>
      <c r="S294" s="23"/>
      <c r="Y294" s="27"/>
      <c r="AC294" s="23"/>
    </row>
    <row r="295" spans="16:29" ht="13.5">
      <c r="P295" s="23"/>
      <c r="Q295" s="54"/>
      <c r="R295" s="23"/>
      <c r="S295" s="23"/>
      <c r="Y295" s="27"/>
      <c r="AC295" s="23"/>
    </row>
    <row r="296" spans="16:29" ht="13.5">
      <c r="P296" s="23"/>
      <c r="Q296" s="54"/>
      <c r="R296" s="23"/>
      <c r="S296" s="23"/>
      <c r="Y296" s="27"/>
      <c r="AC296" s="23"/>
    </row>
    <row r="297" spans="16:29" ht="13.5">
      <c r="P297" s="23"/>
      <c r="Q297" s="54"/>
      <c r="R297" s="23"/>
      <c r="S297" s="23"/>
      <c r="Y297" s="27"/>
      <c r="AC297" s="23"/>
    </row>
    <row r="298" spans="16:29" ht="13.5">
      <c r="P298" s="23"/>
      <c r="Q298" s="54"/>
      <c r="R298" s="23"/>
      <c r="S298" s="23"/>
      <c r="Y298" s="27"/>
      <c r="AC298" s="23"/>
    </row>
    <row r="299" spans="16:29" ht="13.5">
      <c r="P299" s="23"/>
      <c r="Q299" s="54"/>
      <c r="R299" s="23"/>
      <c r="S299" s="23"/>
      <c r="Y299" s="27"/>
      <c r="AC299" s="23"/>
    </row>
    <row r="300" spans="16:29" ht="13.5">
      <c r="P300" s="23"/>
      <c r="Q300" s="54"/>
      <c r="R300" s="23"/>
      <c r="S300" s="23"/>
      <c r="Y300" s="27"/>
      <c r="AC300" s="23"/>
    </row>
    <row r="301" spans="16:29" ht="13.5">
      <c r="P301" s="23"/>
      <c r="Q301" s="54"/>
      <c r="R301" s="23"/>
      <c r="S301" s="23"/>
      <c r="Y301" s="27"/>
      <c r="AC301" s="23"/>
    </row>
    <row r="302" spans="16:29" ht="13.5">
      <c r="P302" s="23"/>
      <c r="Q302" s="54"/>
      <c r="R302" s="23"/>
      <c r="S302" s="23"/>
      <c r="Y302" s="27"/>
      <c r="AC302" s="23"/>
    </row>
    <row r="303" spans="16:29" ht="13.5">
      <c r="P303" s="23"/>
      <c r="Q303" s="54"/>
      <c r="R303" s="23"/>
      <c r="S303" s="23"/>
      <c r="Y303" s="27"/>
      <c r="AC303" s="23"/>
    </row>
    <row r="304" spans="16:29" ht="13.5">
      <c r="P304" s="23"/>
      <c r="Q304" s="54"/>
      <c r="R304" s="23"/>
      <c r="S304" s="23"/>
      <c r="Y304" s="27"/>
      <c r="AC304" s="23"/>
    </row>
    <row r="305" spans="16:29" ht="13.5">
      <c r="P305" s="23"/>
      <c r="Q305" s="54"/>
      <c r="R305" s="23"/>
      <c r="S305" s="23"/>
      <c r="Y305" s="27"/>
      <c r="AC305" s="23"/>
    </row>
    <row r="306" spans="16:29" ht="13.5">
      <c r="P306" s="23"/>
      <c r="Q306" s="54"/>
      <c r="R306" s="23"/>
      <c r="S306" s="23"/>
      <c r="Y306" s="27"/>
      <c r="AC306" s="23"/>
    </row>
    <row r="307" spans="16:29" ht="13.5">
      <c r="P307" s="23"/>
      <c r="Q307" s="54"/>
      <c r="R307" s="23"/>
      <c r="S307" s="23"/>
      <c r="Y307" s="27"/>
      <c r="AC307" s="23"/>
    </row>
    <row r="308" spans="16:29" ht="13.5">
      <c r="P308" s="23"/>
      <c r="Q308" s="54"/>
      <c r="R308" s="23"/>
      <c r="S308" s="23"/>
      <c r="Y308" s="27"/>
      <c r="AC308" s="23"/>
    </row>
    <row r="309" spans="16:29" ht="13.5">
      <c r="P309" s="23"/>
      <c r="Q309" s="54"/>
      <c r="R309" s="23"/>
      <c r="S309" s="23"/>
      <c r="Y309" s="27"/>
      <c r="AC309" s="23"/>
    </row>
    <row r="310" spans="16:29" ht="13.5">
      <c r="P310" s="23"/>
      <c r="Q310" s="54"/>
      <c r="R310" s="23"/>
      <c r="S310" s="23"/>
      <c r="Y310" s="27"/>
      <c r="AC310" s="23"/>
    </row>
    <row r="311" spans="16:29" ht="13.5">
      <c r="P311" s="23"/>
      <c r="Q311" s="54"/>
      <c r="R311" s="23"/>
      <c r="S311" s="23"/>
      <c r="Y311" s="27"/>
      <c r="AC311" s="23"/>
    </row>
    <row r="312" spans="16:29" ht="13.5">
      <c r="P312" s="23"/>
      <c r="Q312" s="54"/>
      <c r="R312" s="23"/>
      <c r="S312" s="23"/>
      <c r="Y312" s="27"/>
      <c r="AC312" s="23"/>
    </row>
    <row r="313" spans="16:29" ht="13.5">
      <c r="P313" s="23"/>
      <c r="Q313" s="54"/>
      <c r="R313" s="23"/>
      <c r="S313" s="23"/>
      <c r="Y313" s="27"/>
      <c r="AC313" s="23"/>
    </row>
    <row r="314" spans="16:29" ht="13.5">
      <c r="P314" s="23"/>
      <c r="Q314" s="54"/>
      <c r="R314" s="23"/>
      <c r="S314" s="23"/>
      <c r="Y314" s="27"/>
      <c r="AC314" s="23"/>
    </row>
    <row r="315" spans="16:29" ht="13.5">
      <c r="P315" s="23"/>
      <c r="Q315" s="54"/>
      <c r="R315" s="23"/>
      <c r="S315" s="23"/>
      <c r="Y315" s="27"/>
      <c r="AC315" s="23"/>
    </row>
    <row r="316" spans="16:29" ht="13.5">
      <c r="P316" s="23"/>
      <c r="Q316" s="54"/>
      <c r="R316" s="23"/>
      <c r="S316" s="23"/>
      <c r="Y316" s="27"/>
      <c r="AC316" s="23"/>
    </row>
    <row r="317" spans="16:29" ht="13.5">
      <c r="P317" s="23"/>
      <c r="Q317" s="54"/>
      <c r="R317" s="23"/>
      <c r="S317" s="23"/>
      <c r="Y317" s="27"/>
      <c r="AC317" s="23"/>
    </row>
    <row r="318" spans="16:29" ht="13.5">
      <c r="P318" s="23"/>
      <c r="Q318" s="54"/>
      <c r="R318" s="23"/>
      <c r="S318" s="23"/>
      <c r="Y318" s="27"/>
      <c r="AC318" s="23"/>
    </row>
    <row r="319" spans="16:29" ht="13.5">
      <c r="P319" s="23"/>
      <c r="Q319" s="54"/>
      <c r="R319" s="23"/>
      <c r="S319" s="23"/>
      <c r="Y319" s="27"/>
      <c r="AC319" s="23"/>
    </row>
    <row r="320" spans="16:29" ht="13.5">
      <c r="P320" s="23"/>
      <c r="Q320" s="54"/>
      <c r="R320" s="23"/>
      <c r="S320" s="23"/>
      <c r="Y320" s="27"/>
      <c r="AC320" s="23"/>
    </row>
    <row r="321" spans="16:29" ht="13.5">
      <c r="P321" s="23"/>
      <c r="Q321" s="54"/>
      <c r="R321" s="23"/>
      <c r="S321" s="23"/>
      <c r="Y321" s="27"/>
      <c r="AC321" s="23"/>
    </row>
    <row r="322" spans="16:29" ht="13.5">
      <c r="P322" s="23"/>
      <c r="Q322" s="54"/>
      <c r="R322" s="23"/>
      <c r="S322" s="23"/>
      <c r="Y322" s="27"/>
      <c r="AC322" s="23"/>
    </row>
    <row r="323" spans="16:29" ht="13.5">
      <c r="P323" s="23"/>
      <c r="Q323" s="54"/>
      <c r="R323" s="23"/>
      <c r="S323" s="23"/>
      <c r="Y323" s="27"/>
      <c r="AC323" s="23"/>
    </row>
    <row r="324" spans="16:29" ht="13.5">
      <c r="P324" s="23"/>
      <c r="Q324" s="54"/>
      <c r="R324" s="23"/>
      <c r="S324" s="23"/>
      <c r="Y324" s="27"/>
      <c r="AC324" s="23"/>
    </row>
    <row r="325" spans="16:29" ht="13.5">
      <c r="P325" s="23"/>
      <c r="Q325" s="54"/>
      <c r="R325" s="23"/>
      <c r="S325" s="23"/>
      <c r="Y325" s="27"/>
      <c r="AC325" s="23"/>
    </row>
    <row r="326" spans="16:29" ht="13.5">
      <c r="P326" s="23"/>
      <c r="Q326" s="54"/>
      <c r="R326" s="23"/>
      <c r="S326" s="23"/>
      <c r="Y326" s="27"/>
      <c r="AC326" s="23"/>
    </row>
    <row r="327" spans="16:29" ht="13.5">
      <c r="P327" s="23"/>
      <c r="Q327" s="54"/>
      <c r="R327" s="23"/>
      <c r="S327" s="23"/>
      <c r="Y327" s="27"/>
      <c r="AC327" s="23"/>
    </row>
    <row r="328" spans="16:29" ht="13.5">
      <c r="P328" s="23"/>
      <c r="Q328" s="54"/>
      <c r="R328" s="23"/>
      <c r="S328" s="23"/>
      <c r="Y328" s="27"/>
      <c r="AC328" s="23"/>
    </row>
    <row r="329" spans="16:29" ht="13.5">
      <c r="P329" s="23"/>
      <c r="Q329" s="54"/>
      <c r="R329" s="23"/>
      <c r="S329" s="23"/>
      <c r="Y329" s="27"/>
      <c r="AC329" s="23"/>
    </row>
    <row r="330" spans="16:29" ht="13.5">
      <c r="P330" s="23"/>
      <c r="Q330" s="54"/>
      <c r="R330" s="23"/>
      <c r="S330" s="23"/>
      <c r="Y330" s="27"/>
      <c r="AC330" s="23"/>
    </row>
    <row r="331" spans="16:29" ht="13.5">
      <c r="P331" s="23"/>
      <c r="Q331" s="54"/>
      <c r="R331" s="23"/>
      <c r="S331" s="23"/>
      <c r="Y331" s="27"/>
      <c r="AC331" s="23"/>
    </row>
    <row r="332" spans="16:29" ht="13.5">
      <c r="P332" s="23"/>
      <c r="Q332" s="54"/>
      <c r="R332" s="23"/>
      <c r="S332" s="23"/>
      <c r="Y332" s="27"/>
      <c r="AC332" s="23"/>
    </row>
    <row r="333" spans="16:29" ht="13.5">
      <c r="P333" s="23"/>
      <c r="Q333" s="54"/>
      <c r="R333" s="23"/>
      <c r="S333" s="23"/>
      <c r="Y333" s="27"/>
      <c r="AC333" s="23"/>
    </row>
    <row r="334" spans="16:29" ht="13.5">
      <c r="P334" s="23"/>
      <c r="Q334" s="54"/>
      <c r="R334" s="23"/>
      <c r="S334" s="23"/>
      <c r="Y334" s="27"/>
      <c r="AC334" s="23"/>
    </row>
    <row r="335" spans="16:29" ht="13.5">
      <c r="P335" s="23"/>
      <c r="Q335" s="54"/>
      <c r="R335" s="23"/>
      <c r="S335" s="23"/>
      <c r="Y335" s="27"/>
      <c r="AC335" s="23"/>
    </row>
    <row r="336" spans="16:29" ht="13.5">
      <c r="P336" s="23"/>
      <c r="Q336" s="54"/>
      <c r="R336" s="23"/>
      <c r="S336" s="23"/>
      <c r="Y336" s="27"/>
      <c r="AC336" s="23"/>
    </row>
    <row r="337" spans="16:29" ht="13.5">
      <c r="P337" s="23"/>
      <c r="Q337" s="54"/>
      <c r="R337" s="23"/>
      <c r="S337" s="23"/>
      <c r="Y337" s="27"/>
      <c r="AC337" s="23"/>
    </row>
    <row r="338" spans="16:29" ht="13.5">
      <c r="P338" s="23"/>
      <c r="Q338" s="54"/>
      <c r="R338" s="23"/>
      <c r="S338" s="23"/>
      <c r="Y338" s="27"/>
      <c r="AC338" s="23"/>
    </row>
    <row r="339" spans="16:29" ht="13.5">
      <c r="P339" s="23"/>
      <c r="Q339" s="54"/>
      <c r="R339" s="23"/>
      <c r="S339" s="23"/>
      <c r="Y339" s="27"/>
      <c r="AC339" s="23"/>
    </row>
    <row r="340" spans="16:29" ht="13.5">
      <c r="P340" s="23"/>
      <c r="Q340" s="54"/>
      <c r="R340" s="23"/>
      <c r="S340" s="23"/>
      <c r="Y340" s="27"/>
      <c r="AC340" s="23"/>
    </row>
    <row r="341" spans="16:29" ht="13.5">
      <c r="P341" s="23"/>
      <c r="Q341" s="54"/>
      <c r="R341" s="23"/>
      <c r="S341" s="23"/>
      <c r="Y341" s="27"/>
      <c r="AC341" s="23"/>
    </row>
    <row r="342" spans="16:29" ht="13.5">
      <c r="P342" s="23"/>
      <c r="Q342" s="54"/>
      <c r="R342" s="23"/>
      <c r="S342" s="23"/>
      <c r="Y342" s="27"/>
      <c r="AC342" s="23"/>
    </row>
    <row r="343" spans="16:29" ht="13.5">
      <c r="P343" s="23"/>
      <c r="Q343" s="54"/>
      <c r="R343" s="23"/>
      <c r="S343" s="23"/>
      <c r="Y343" s="27"/>
      <c r="AC343" s="23"/>
    </row>
    <row r="344" spans="16:29" ht="13.5">
      <c r="P344" s="23"/>
      <c r="Q344" s="54"/>
      <c r="R344" s="23"/>
      <c r="S344" s="23"/>
      <c r="Y344" s="27"/>
      <c r="AC344" s="23"/>
    </row>
    <row r="345" spans="16:29" ht="13.5">
      <c r="P345" s="23"/>
      <c r="Q345" s="54"/>
      <c r="R345" s="23"/>
      <c r="S345" s="23"/>
      <c r="Y345" s="27"/>
      <c r="AC345" s="23"/>
    </row>
    <row r="346" spans="16:29" ht="13.5">
      <c r="P346" s="23"/>
      <c r="Q346" s="54"/>
      <c r="R346" s="23"/>
      <c r="S346" s="23"/>
      <c r="Y346" s="27"/>
      <c r="AC346" s="23"/>
    </row>
    <row r="347" spans="16:29" ht="13.5">
      <c r="P347" s="23"/>
      <c r="Q347" s="54"/>
      <c r="R347" s="23"/>
      <c r="S347" s="23"/>
      <c r="Y347" s="27"/>
      <c r="AC347" s="23"/>
    </row>
    <row r="348" spans="16:29" ht="13.5">
      <c r="P348" s="23"/>
      <c r="Q348" s="54"/>
      <c r="R348" s="23"/>
      <c r="S348" s="23"/>
      <c r="Y348" s="27"/>
      <c r="AC348" s="23"/>
    </row>
    <row r="349" spans="16:29" ht="13.5">
      <c r="P349" s="23"/>
      <c r="Q349" s="54"/>
      <c r="R349" s="23"/>
      <c r="S349" s="23"/>
      <c r="Y349" s="27"/>
      <c r="AC349" s="23"/>
    </row>
    <row r="350" spans="16:29" ht="13.5">
      <c r="P350" s="23"/>
      <c r="Q350" s="54"/>
      <c r="R350" s="23"/>
      <c r="S350" s="23"/>
      <c r="Y350" s="27"/>
      <c r="AC350" s="23"/>
    </row>
    <row r="351" spans="16:29" ht="13.5">
      <c r="P351" s="23"/>
      <c r="Q351" s="54"/>
      <c r="R351" s="23"/>
      <c r="S351" s="23"/>
      <c r="Y351" s="27"/>
      <c r="AC351" s="23"/>
    </row>
    <row r="352" spans="16:29" ht="13.5">
      <c r="P352" s="23"/>
      <c r="Q352" s="54"/>
      <c r="R352" s="23"/>
      <c r="S352" s="23"/>
      <c r="Y352" s="27"/>
      <c r="AC352" s="23"/>
    </row>
    <row r="353" spans="16:29" ht="13.5">
      <c r="P353" s="23"/>
      <c r="Q353" s="54"/>
      <c r="R353" s="23"/>
      <c r="S353" s="23"/>
      <c r="Y353" s="27"/>
      <c r="AC353" s="23"/>
    </row>
    <row r="354" spans="16:29" ht="13.5">
      <c r="P354" s="23"/>
      <c r="Q354" s="54"/>
      <c r="R354" s="23"/>
      <c r="S354" s="23"/>
      <c r="Y354" s="27"/>
      <c r="AC354" s="23"/>
    </row>
    <row r="355" spans="16:29" ht="13.5">
      <c r="P355" s="23"/>
      <c r="Q355" s="54"/>
      <c r="R355" s="23"/>
      <c r="S355" s="23"/>
      <c r="Y355" s="27"/>
      <c r="AC355" s="23"/>
    </row>
    <row r="356" spans="16:29" ht="13.5">
      <c r="P356" s="23"/>
      <c r="Q356" s="54"/>
      <c r="R356" s="23"/>
      <c r="S356" s="23"/>
      <c r="Y356" s="27"/>
      <c r="AC356" s="23"/>
    </row>
    <row r="357" spans="16:29" ht="13.5">
      <c r="P357" s="23"/>
      <c r="Q357" s="54"/>
      <c r="R357" s="23"/>
      <c r="S357" s="23"/>
      <c r="Y357" s="27"/>
      <c r="AC357" s="23"/>
    </row>
    <row r="358" spans="16:29" ht="13.5">
      <c r="P358" s="23"/>
      <c r="Q358" s="54"/>
      <c r="R358" s="23"/>
      <c r="S358" s="23"/>
      <c r="Y358" s="27"/>
      <c r="AC358" s="23"/>
    </row>
    <row r="359" spans="16:29" ht="13.5">
      <c r="P359" s="23"/>
      <c r="Q359" s="54"/>
      <c r="R359" s="23"/>
      <c r="S359" s="23"/>
      <c r="Y359" s="27"/>
      <c r="AC359" s="23"/>
    </row>
    <row r="360" spans="16:29" ht="13.5">
      <c r="P360" s="23"/>
      <c r="Q360" s="54"/>
      <c r="R360" s="23"/>
      <c r="S360" s="23"/>
      <c r="Y360" s="27"/>
      <c r="AC360" s="23"/>
    </row>
    <row r="361" spans="16:29" ht="13.5">
      <c r="P361" s="23"/>
      <c r="Q361" s="54"/>
      <c r="R361" s="23"/>
      <c r="S361" s="23"/>
      <c r="Y361" s="27"/>
      <c r="AC361" s="23"/>
    </row>
    <row r="362" spans="16:29" ht="13.5">
      <c r="P362" s="23"/>
      <c r="Q362" s="54"/>
      <c r="R362" s="23"/>
      <c r="S362" s="23"/>
      <c r="Y362" s="27"/>
      <c r="AC362" s="23"/>
    </row>
    <row r="363" spans="16:29" ht="13.5">
      <c r="P363" s="23"/>
      <c r="Q363" s="54"/>
      <c r="R363" s="23"/>
      <c r="S363" s="23"/>
      <c r="Y363" s="27"/>
      <c r="AC363" s="23"/>
    </row>
    <row r="364" spans="16:29" ht="13.5">
      <c r="P364" s="23"/>
      <c r="Q364" s="54"/>
      <c r="R364" s="23"/>
      <c r="S364" s="23"/>
      <c r="Y364" s="27"/>
      <c r="AC364" s="23"/>
    </row>
    <row r="365" spans="16:29" ht="13.5">
      <c r="P365" s="23"/>
      <c r="Q365" s="54"/>
      <c r="R365" s="23"/>
      <c r="S365" s="23"/>
      <c r="Y365" s="27"/>
      <c r="AC365" s="23"/>
    </row>
    <row r="366" spans="16:29" ht="13.5">
      <c r="P366" s="23"/>
      <c r="Q366" s="54"/>
      <c r="R366" s="23"/>
      <c r="S366" s="23"/>
      <c r="Y366" s="27"/>
      <c r="AC366" s="23"/>
    </row>
    <row r="367" spans="16:29" ht="13.5">
      <c r="P367" s="23"/>
      <c r="Q367" s="54"/>
      <c r="R367" s="23"/>
      <c r="S367" s="23"/>
      <c r="Y367" s="27"/>
      <c r="AC367" s="23"/>
    </row>
    <row r="368" spans="16:29" ht="13.5">
      <c r="P368" s="23"/>
      <c r="Q368" s="54"/>
      <c r="R368" s="23"/>
      <c r="S368" s="23"/>
      <c r="Y368" s="27"/>
      <c r="AC368" s="23"/>
    </row>
    <row r="369" spans="16:29" ht="13.5">
      <c r="P369" s="23"/>
      <c r="Q369" s="54"/>
      <c r="R369" s="23"/>
      <c r="S369" s="23"/>
      <c r="Y369" s="27"/>
      <c r="AC369" s="23"/>
    </row>
    <row r="370" spans="16:29" ht="13.5">
      <c r="P370" s="23"/>
      <c r="Q370" s="54"/>
      <c r="R370" s="23"/>
      <c r="S370" s="23"/>
      <c r="Y370" s="27"/>
      <c r="AC370" s="23"/>
    </row>
    <row r="371" spans="16:29" ht="13.5">
      <c r="P371" s="23"/>
      <c r="Q371" s="54"/>
      <c r="R371" s="23"/>
      <c r="S371" s="23"/>
      <c r="Y371" s="27"/>
      <c r="AC371" s="23"/>
    </row>
    <row r="372" spans="16:29" ht="13.5">
      <c r="P372" s="23"/>
      <c r="Q372" s="54"/>
      <c r="R372" s="23"/>
      <c r="S372" s="23"/>
      <c r="Y372" s="27"/>
      <c r="AC372" s="23"/>
    </row>
    <row r="373" spans="16:29" ht="13.5">
      <c r="P373" s="23"/>
      <c r="Q373" s="54"/>
      <c r="R373" s="23"/>
      <c r="S373" s="23"/>
      <c r="Y373" s="27"/>
      <c r="AC373" s="23"/>
    </row>
    <row r="374" spans="16:29" ht="13.5">
      <c r="P374" s="23"/>
      <c r="Q374" s="54"/>
      <c r="R374" s="23"/>
      <c r="S374" s="23"/>
      <c r="Y374" s="27"/>
      <c r="AC374" s="23"/>
    </row>
    <row r="375" spans="16:29" ht="13.5">
      <c r="P375" s="23"/>
      <c r="Q375" s="54"/>
      <c r="R375" s="23"/>
      <c r="S375" s="23"/>
      <c r="Y375" s="27"/>
      <c r="AC375" s="23"/>
    </row>
    <row r="376" spans="16:29" ht="13.5">
      <c r="P376" s="23"/>
      <c r="Q376" s="54"/>
      <c r="R376" s="23"/>
      <c r="S376" s="23"/>
      <c r="Y376" s="27"/>
      <c r="AC376" s="23"/>
    </row>
    <row r="377" spans="16:29" ht="13.5">
      <c r="P377" s="23"/>
      <c r="Q377" s="54"/>
      <c r="R377" s="23"/>
      <c r="S377" s="23"/>
      <c r="Y377" s="27"/>
      <c r="AC377" s="23"/>
    </row>
    <row r="378" spans="16:29" ht="13.5">
      <c r="P378" s="23"/>
      <c r="Q378" s="54"/>
      <c r="R378" s="23"/>
      <c r="S378" s="23"/>
      <c r="Y378" s="27"/>
      <c r="AC378" s="23"/>
    </row>
    <row r="379" spans="16:29" ht="13.5">
      <c r="P379" s="23"/>
      <c r="Q379" s="54"/>
      <c r="R379" s="23"/>
      <c r="S379" s="23"/>
      <c r="Y379" s="27"/>
      <c r="AC379" s="23"/>
    </row>
    <row r="380" spans="16:29" ht="13.5">
      <c r="P380" s="23"/>
      <c r="Q380" s="54"/>
      <c r="R380" s="23"/>
      <c r="S380" s="23"/>
      <c r="Y380" s="27"/>
      <c r="AC380" s="23"/>
    </row>
    <row r="381" spans="16:29" ht="13.5">
      <c r="P381" s="23"/>
      <c r="Q381" s="54"/>
      <c r="R381" s="23"/>
      <c r="S381" s="23"/>
      <c r="Y381" s="27"/>
      <c r="AC381" s="23"/>
    </row>
    <row r="382" spans="16:29" ht="13.5">
      <c r="P382" s="23"/>
      <c r="Q382" s="54"/>
      <c r="R382" s="23"/>
      <c r="S382" s="23"/>
      <c r="Y382" s="27"/>
      <c r="AC382" s="23"/>
    </row>
    <row r="383" spans="16:29" ht="13.5">
      <c r="P383" s="23"/>
      <c r="Q383" s="54"/>
      <c r="R383" s="23"/>
      <c r="S383" s="23"/>
      <c r="Y383" s="27"/>
      <c r="AC383" s="23"/>
    </row>
    <row r="384" spans="16:29" ht="13.5">
      <c r="P384" s="23"/>
      <c r="Q384" s="54"/>
      <c r="R384" s="23"/>
      <c r="S384" s="23"/>
      <c r="Y384" s="27"/>
      <c r="AC384" s="23"/>
    </row>
    <row r="385" spans="16:29" ht="13.5">
      <c r="P385" s="23"/>
      <c r="Q385" s="54"/>
      <c r="R385" s="23"/>
      <c r="S385" s="23"/>
      <c r="Y385" s="27"/>
      <c r="AC385" s="23"/>
    </row>
    <row r="386" spans="16:29" ht="13.5">
      <c r="P386" s="23"/>
      <c r="Q386" s="54"/>
      <c r="R386" s="23"/>
      <c r="S386" s="23"/>
      <c r="Y386" s="27"/>
      <c r="AC386" s="23"/>
    </row>
    <row r="387" spans="16:29" ht="13.5">
      <c r="P387" s="23"/>
      <c r="Q387" s="54"/>
      <c r="R387" s="23"/>
      <c r="S387" s="23"/>
      <c r="Y387" s="27"/>
      <c r="AC387" s="23"/>
    </row>
    <row r="388" spans="16:29" ht="13.5">
      <c r="P388" s="23"/>
      <c r="Q388" s="54"/>
      <c r="R388" s="23"/>
      <c r="S388" s="23"/>
      <c r="Y388" s="27"/>
      <c r="AC388" s="23"/>
    </row>
    <row r="389" spans="16:29" ht="13.5">
      <c r="P389" s="23"/>
      <c r="Q389" s="54"/>
      <c r="R389" s="23"/>
      <c r="S389" s="23"/>
      <c r="Y389" s="27"/>
      <c r="AC389" s="23"/>
    </row>
    <row r="390" spans="16:29" ht="13.5">
      <c r="P390" s="23"/>
      <c r="Q390" s="54"/>
      <c r="R390" s="23"/>
      <c r="S390" s="23"/>
      <c r="Y390" s="27"/>
      <c r="AC390" s="23"/>
    </row>
    <row r="391" spans="16:19" ht="13.5">
      <c r="P391" s="23"/>
      <c r="Q391" s="54"/>
      <c r="R391" s="23"/>
      <c r="S391" s="23"/>
    </row>
    <row r="392" spans="16:19" ht="13.5">
      <c r="P392" s="23"/>
      <c r="Q392" s="54"/>
      <c r="R392" s="23"/>
      <c r="S392" s="23"/>
    </row>
    <row r="393" spans="16:19" ht="13.5">
      <c r="P393" s="23"/>
      <c r="Q393" s="54"/>
      <c r="R393" s="23"/>
      <c r="S393" s="23"/>
    </row>
    <row r="394" spans="16:19" ht="13.5">
      <c r="P394" s="23"/>
      <c r="Q394" s="54"/>
      <c r="R394" s="23"/>
      <c r="S394" s="23"/>
    </row>
    <row r="395" spans="16:19" ht="13.5">
      <c r="P395" s="23"/>
      <c r="Q395" s="54"/>
      <c r="R395" s="23"/>
      <c r="S395" s="23"/>
    </row>
    <row r="396" spans="16:19" ht="13.5">
      <c r="P396" s="23"/>
      <c r="Q396" s="54"/>
      <c r="R396" s="23"/>
      <c r="S396" s="23"/>
    </row>
    <row r="397" spans="16:19" ht="13.5">
      <c r="P397" s="23"/>
      <c r="Q397" s="54"/>
      <c r="R397" s="23"/>
      <c r="S397" s="23"/>
    </row>
    <row r="398" spans="16:19" ht="13.5">
      <c r="P398" s="23"/>
      <c r="Q398" s="54"/>
      <c r="R398" s="23"/>
      <c r="S398" s="23"/>
    </row>
    <row r="399" spans="16:19" ht="13.5">
      <c r="P399" s="23"/>
      <c r="Q399" s="54"/>
      <c r="R399" s="23"/>
      <c r="S399" s="23"/>
    </row>
    <row r="400" spans="16:19" ht="13.5">
      <c r="P400" s="23"/>
      <c r="Q400" s="54"/>
      <c r="R400" s="23"/>
      <c r="S400" s="23"/>
    </row>
    <row r="401" spans="16:19" ht="13.5">
      <c r="P401" s="23"/>
      <c r="Q401" s="54"/>
      <c r="R401" s="23"/>
      <c r="S401" s="23"/>
    </row>
    <row r="402" spans="16:19" ht="13.5">
      <c r="P402" s="23"/>
      <c r="Q402" s="54"/>
      <c r="R402" s="23"/>
      <c r="S402" s="23"/>
    </row>
    <row r="403" spans="16:19" ht="13.5">
      <c r="P403" s="23"/>
      <c r="Q403" s="54"/>
      <c r="R403" s="23"/>
      <c r="S403" s="23"/>
    </row>
    <row r="404" spans="16:19" ht="13.5">
      <c r="P404" s="23"/>
      <c r="Q404" s="54"/>
      <c r="R404" s="23"/>
      <c r="S404" s="23"/>
    </row>
    <row r="405" spans="16:19" ht="13.5">
      <c r="P405" s="23"/>
      <c r="Q405" s="54"/>
      <c r="R405" s="23"/>
      <c r="S405" s="23"/>
    </row>
    <row r="406" spans="16:19" ht="13.5">
      <c r="P406" s="23"/>
      <c r="Q406" s="54"/>
      <c r="R406" s="23"/>
      <c r="S406" s="23"/>
    </row>
    <row r="407" spans="16:19" ht="13.5">
      <c r="P407" s="23"/>
      <c r="Q407" s="54"/>
      <c r="R407" s="23"/>
      <c r="S407" s="23"/>
    </row>
    <row r="408" spans="16:19" ht="13.5">
      <c r="P408" s="23"/>
      <c r="Q408" s="54"/>
      <c r="R408" s="23"/>
      <c r="S408" s="23"/>
    </row>
    <row r="409" spans="16:19" ht="13.5">
      <c r="P409" s="23"/>
      <c r="Q409" s="54"/>
      <c r="R409" s="23"/>
      <c r="S409" s="23"/>
    </row>
    <row r="410" spans="16:19" ht="13.5">
      <c r="P410" s="23"/>
      <c r="Q410" s="54"/>
      <c r="R410" s="23"/>
      <c r="S410" s="23"/>
    </row>
    <row r="411" spans="16:19" ht="13.5">
      <c r="P411" s="23"/>
      <c r="Q411" s="54"/>
      <c r="R411" s="23"/>
      <c r="S411" s="23"/>
    </row>
    <row r="412" spans="16:19" ht="13.5">
      <c r="P412" s="23"/>
      <c r="Q412" s="54"/>
      <c r="R412" s="23"/>
      <c r="S412" s="23"/>
    </row>
    <row r="413" spans="16:19" ht="13.5">
      <c r="P413" s="23"/>
      <c r="Q413" s="54"/>
      <c r="R413" s="23"/>
      <c r="S413" s="23"/>
    </row>
    <row r="414" spans="16:19" ht="13.5">
      <c r="P414" s="23"/>
      <c r="Q414" s="54"/>
      <c r="R414" s="23"/>
      <c r="S414" s="23"/>
    </row>
    <row r="415" spans="16:19" ht="13.5">
      <c r="P415" s="23"/>
      <c r="Q415" s="54"/>
      <c r="R415" s="23"/>
      <c r="S415" s="23"/>
    </row>
    <row r="416" spans="16:19" ht="13.5">
      <c r="P416" s="23"/>
      <c r="Q416" s="54"/>
      <c r="R416" s="23"/>
      <c r="S416" s="23"/>
    </row>
    <row r="417" spans="16:19" ht="13.5">
      <c r="P417" s="23"/>
      <c r="Q417" s="54"/>
      <c r="R417" s="23"/>
      <c r="S417" s="23"/>
    </row>
    <row r="418" spans="16:19" ht="13.5">
      <c r="P418" s="23"/>
      <c r="Q418" s="54"/>
      <c r="R418" s="23"/>
      <c r="S418" s="23"/>
    </row>
    <row r="419" spans="16:19" ht="13.5">
      <c r="P419" s="23"/>
      <c r="Q419" s="54"/>
      <c r="R419" s="23"/>
      <c r="S419" s="23"/>
    </row>
    <row r="420" spans="16:19" ht="13.5">
      <c r="P420" s="23"/>
      <c r="Q420" s="54"/>
      <c r="R420" s="23"/>
      <c r="S420" s="23"/>
    </row>
    <row r="421" spans="16:19" ht="13.5">
      <c r="P421" s="23"/>
      <c r="Q421" s="54"/>
      <c r="R421" s="23"/>
      <c r="S421" s="23"/>
    </row>
    <row r="422" spans="16:19" ht="13.5">
      <c r="P422" s="23"/>
      <c r="Q422" s="54"/>
      <c r="R422" s="23"/>
      <c r="S422" s="23"/>
    </row>
    <row r="423" spans="16:19" ht="13.5">
      <c r="P423" s="23"/>
      <c r="Q423" s="54"/>
      <c r="R423" s="23"/>
      <c r="S423" s="23"/>
    </row>
    <row r="424" spans="16:19" ht="13.5">
      <c r="P424" s="23"/>
      <c r="Q424" s="54"/>
      <c r="R424" s="23"/>
      <c r="S424" s="23"/>
    </row>
    <row r="425" spans="16:19" ht="13.5">
      <c r="P425" s="23"/>
      <c r="Q425" s="54"/>
      <c r="R425" s="23"/>
      <c r="S425" s="23"/>
    </row>
    <row r="426" spans="16:19" ht="13.5">
      <c r="P426" s="23"/>
      <c r="Q426" s="54"/>
      <c r="R426" s="23"/>
      <c r="S426" s="23"/>
    </row>
    <row r="427" spans="16:19" ht="13.5">
      <c r="P427" s="23"/>
      <c r="Q427" s="54"/>
      <c r="R427" s="23"/>
      <c r="S427" s="23"/>
    </row>
    <row r="428" spans="16:19" ht="13.5">
      <c r="P428" s="23"/>
      <c r="Q428" s="54"/>
      <c r="R428" s="23"/>
      <c r="S428" s="23"/>
    </row>
    <row r="429" spans="16:19" ht="13.5">
      <c r="P429" s="23"/>
      <c r="Q429" s="54"/>
      <c r="R429" s="23"/>
      <c r="S429" s="23"/>
    </row>
    <row r="430" spans="16:19" ht="13.5">
      <c r="P430" s="23"/>
      <c r="Q430" s="54"/>
      <c r="R430" s="23"/>
      <c r="S430" s="23"/>
    </row>
    <row r="431" spans="16:19" ht="13.5">
      <c r="P431" s="23"/>
      <c r="Q431" s="54"/>
      <c r="R431" s="23"/>
      <c r="S431" s="23"/>
    </row>
    <row r="432" spans="16:19" ht="13.5">
      <c r="P432" s="23"/>
      <c r="Q432" s="54"/>
      <c r="R432" s="23"/>
      <c r="S432" s="23"/>
    </row>
    <row r="433" spans="16:19" ht="13.5">
      <c r="P433" s="23"/>
      <c r="Q433" s="54"/>
      <c r="R433" s="23"/>
      <c r="S433" s="23"/>
    </row>
    <row r="434" spans="16:19" ht="13.5">
      <c r="P434" s="23"/>
      <c r="Q434" s="54"/>
      <c r="R434" s="23"/>
      <c r="S434" s="23"/>
    </row>
    <row r="435" spans="16:19" ht="13.5">
      <c r="P435" s="23"/>
      <c r="Q435" s="54"/>
      <c r="R435" s="23"/>
      <c r="S435" s="23"/>
    </row>
    <row r="436" spans="16:19" ht="13.5">
      <c r="P436" s="23"/>
      <c r="Q436" s="54"/>
      <c r="R436" s="23"/>
      <c r="S436" s="23"/>
    </row>
    <row r="437" spans="16:19" ht="13.5">
      <c r="P437" s="23"/>
      <c r="Q437" s="54"/>
      <c r="R437" s="23"/>
      <c r="S437" s="23"/>
    </row>
    <row r="438" spans="16:19" ht="13.5">
      <c r="P438" s="23"/>
      <c r="Q438" s="54"/>
      <c r="R438" s="23"/>
      <c r="S438" s="23"/>
    </row>
    <row r="439" spans="16:19" ht="13.5">
      <c r="P439" s="23"/>
      <c r="Q439" s="54"/>
      <c r="R439" s="23"/>
      <c r="S439" s="23"/>
    </row>
    <row r="440" spans="16:19" ht="13.5">
      <c r="P440" s="23"/>
      <c r="Q440" s="54"/>
      <c r="R440" s="23"/>
      <c r="S440" s="23"/>
    </row>
    <row r="441" spans="16:19" ht="13.5">
      <c r="P441" s="23"/>
      <c r="Q441" s="54"/>
      <c r="R441" s="23"/>
      <c r="S441" s="23"/>
    </row>
    <row r="442" spans="16:19" ht="13.5">
      <c r="P442" s="23"/>
      <c r="Q442" s="54"/>
      <c r="R442" s="23"/>
      <c r="S442" s="23"/>
    </row>
    <row r="443" spans="16:19" ht="13.5">
      <c r="P443" s="23"/>
      <c r="Q443" s="54"/>
      <c r="R443" s="23"/>
      <c r="S443" s="23"/>
    </row>
    <row r="444" spans="16:19" ht="13.5">
      <c r="P444" s="23"/>
      <c r="Q444" s="54"/>
      <c r="R444" s="23"/>
      <c r="S444" s="23"/>
    </row>
    <row r="445" spans="16:19" ht="13.5">
      <c r="P445" s="23"/>
      <c r="Q445" s="54"/>
      <c r="R445" s="23"/>
      <c r="S445" s="23"/>
    </row>
    <row r="446" spans="16:19" ht="13.5">
      <c r="P446" s="23"/>
      <c r="Q446" s="54"/>
      <c r="R446" s="23"/>
      <c r="S446" s="23"/>
    </row>
    <row r="447" spans="16:19" ht="13.5">
      <c r="P447" s="23"/>
      <c r="Q447" s="54"/>
      <c r="R447" s="23"/>
      <c r="S447" s="23"/>
    </row>
    <row r="448" spans="16:19" ht="13.5">
      <c r="P448" s="23"/>
      <c r="Q448" s="54"/>
      <c r="R448" s="23"/>
      <c r="S448" s="23"/>
    </row>
    <row r="449" spans="16:19" ht="13.5">
      <c r="P449" s="23"/>
      <c r="Q449" s="54"/>
      <c r="R449" s="23"/>
      <c r="S449" s="23"/>
    </row>
    <row r="450" spans="16:19" ht="13.5">
      <c r="P450" s="23"/>
      <c r="Q450" s="54"/>
      <c r="R450" s="23"/>
      <c r="S450" s="23"/>
    </row>
    <row r="451" spans="16:19" ht="13.5">
      <c r="P451" s="23"/>
      <c r="Q451" s="54"/>
      <c r="R451" s="23"/>
      <c r="S451" s="23"/>
    </row>
    <row r="452" spans="16:19" ht="13.5">
      <c r="P452" s="23"/>
      <c r="Q452" s="54"/>
      <c r="R452" s="23"/>
      <c r="S452" s="23"/>
    </row>
    <row r="453" spans="16:19" ht="13.5">
      <c r="P453" s="23"/>
      <c r="Q453" s="54"/>
      <c r="R453" s="23"/>
      <c r="S453" s="23"/>
    </row>
    <row r="454" spans="16:19" ht="13.5">
      <c r="P454" s="23"/>
      <c r="Q454" s="54"/>
      <c r="R454" s="23"/>
      <c r="S454" s="23"/>
    </row>
    <row r="455" spans="16:19" ht="13.5">
      <c r="P455" s="23"/>
      <c r="Q455" s="54"/>
      <c r="R455" s="23"/>
      <c r="S455" s="23"/>
    </row>
    <row r="456" spans="16:19" ht="13.5">
      <c r="P456" s="23"/>
      <c r="Q456" s="54"/>
      <c r="R456" s="23"/>
      <c r="S456" s="23"/>
    </row>
    <row r="457" spans="16:19" ht="13.5">
      <c r="P457" s="23"/>
      <c r="Q457" s="54"/>
      <c r="R457" s="23"/>
      <c r="S457" s="23"/>
    </row>
    <row r="458" spans="16:19" ht="13.5">
      <c r="P458" s="23"/>
      <c r="Q458" s="54"/>
      <c r="R458" s="23"/>
      <c r="S458" s="23"/>
    </row>
    <row r="459" spans="16:19" ht="13.5">
      <c r="P459" s="23"/>
      <c r="Q459" s="54"/>
      <c r="R459" s="23"/>
      <c r="S459" s="23"/>
    </row>
    <row r="460" spans="16:19" ht="13.5">
      <c r="P460" s="23"/>
      <c r="Q460" s="54"/>
      <c r="R460" s="23"/>
      <c r="S460" s="23"/>
    </row>
    <row r="461" spans="16:19" ht="13.5">
      <c r="P461" s="23"/>
      <c r="Q461" s="54"/>
      <c r="R461" s="23"/>
      <c r="S461" s="23"/>
    </row>
    <row r="462" spans="16:19" ht="13.5">
      <c r="P462" s="23"/>
      <c r="Q462" s="54"/>
      <c r="R462" s="23"/>
      <c r="S462" s="23"/>
    </row>
    <row r="463" spans="16:19" ht="13.5">
      <c r="P463" s="23"/>
      <c r="Q463" s="54"/>
      <c r="R463" s="23"/>
      <c r="S463" s="23"/>
    </row>
    <row r="464" spans="16:19" ht="13.5">
      <c r="P464" s="23"/>
      <c r="Q464" s="54"/>
      <c r="R464" s="23"/>
      <c r="S464" s="23"/>
    </row>
    <row r="465" spans="16:19" ht="13.5">
      <c r="P465" s="23"/>
      <c r="Q465" s="54"/>
      <c r="R465" s="23"/>
      <c r="S465" s="23"/>
    </row>
    <row r="466" spans="16:19" ht="13.5">
      <c r="P466" s="23"/>
      <c r="Q466" s="54"/>
      <c r="R466" s="23"/>
      <c r="S466" s="23"/>
    </row>
    <row r="467" spans="16:19" ht="13.5">
      <c r="P467" s="23"/>
      <c r="Q467" s="54"/>
      <c r="R467" s="23"/>
      <c r="S467" s="23"/>
    </row>
    <row r="468" spans="16:19" ht="13.5">
      <c r="P468" s="23"/>
      <c r="Q468" s="54"/>
      <c r="R468" s="23"/>
      <c r="S468" s="23"/>
    </row>
    <row r="469" spans="16:19" ht="13.5">
      <c r="P469" s="23"/>
      <c r="Q469" s="54"/>
      <c r="R469" s="23"/>
      <c r="S469" s="23"/>
    </row>
    <row r="470" spans="16:19" ht="13.5">
      <c r="P470" s="23"/>
      <c r="Q470" s="54"/>
      <c r="R470" s="23"/>
      <c r="S470" s="23"/>
    </row>
    <row r="471" spans="16:19" ht="13.5">
      <c r="P471" s="23"/>
      <c r="Q471" s="54"/>
      <c r="R471" s="23"/>
      <c r="S471" s="23"/>
    </row>
    <row r="472" spans="16:19" ht="13.5">
      <c r="P472" s="23"/>
      <c r="Q472" s="54"/>
      <c r="R472" s="23"/>
      <c r="S472" s="23"/>
    </row>
    <row r="473" spans="16:19" ht="13.5">
      <c r="P473" s="23"/>
      <c r="Q473" s="54"/>
      <c r="R473" s="23"/>
      <c r="S473" s="23"/>
    </row>
    <row r="474" spans="16:19" ht="13.5">
      <c r="P474" s="23"/>
      <c r="Q474" s="54"/>
      <c r="R474" s="23"/>
      <c r="S474" s="23"/>
    </row>
    <row r="475" spans="16:19" ht="13.5">
      <c r="P475" s="23"/>
      <c r="Q475" s="54"/>
      <c r="R475" s="23"/>
      <c r="S475" s="23"/>
    </row>
    <row r="476" spans="16:19" ht="13.5">
      <c r="P476" s="23"/>
      <c r="Q476" s="54"/>
      <c r="R476" s="23"/>
      <c r="S476" s="23"/>
    </row>
    <row r="477" spans="16:19" ht="13.5">
      <c r="P477" s="23"/>
      <c r="Q477" s="54"/>
      <c r="R477" s="23"/>
      <c r="S477" s="23"/>
    </row>
    <row r="478" spans="16:19" ht="13.5">
      <c r="P478" s="23"/>
      <c r="Q478" s="54"/>
      <c r="R478" s="23"/>
      <c r="S478" s="23"/>
    </row>
    <row r="479" spans="16:19" ht="13.5">
      <c r="P479" s="23"/>
      <c r="Q479" s="54"/>
      <c r="R479" s="23"/>
      <c r="S479" s="23"/>
    </row>
    <row r="480" spans="16:19" ht="13.5">
      <c r="P480" s="23"/>
      <c r="Q480" s="54"/>
      <c r="R480" s="23"/>
      <c r="S480" s="23"/>
    </row>
    <row r="481" spans="16:19" ht="13.5">
      <c r="P481" s="23"/>
      <c r="Q481" s="54"/>
      <c r="R481" s="23"/>
      <c r="S481" s="23"/>
    </row>
    <row r="482" spans="16:19" ht="13.5">
      <c r="P482" s="23"/>
      <c r="Q482" s="54"/>
      <c r="R482" s="23"/>
      <c r="S482" s="23"/>
    </row>
    <row r="483" spans="16:19" ht="13.5">
      <c r="P483" s="23"/>
      <c r="Q483" s="54"/>
      <c r="R483" s="23"/>
      <c r="S483" s="23"/>
    </row>
    <row r="484" spans="16:19" ht="13.5">
      <c r="P484" s="23"/>
      <c r="Q484" s="54"/>
      <c r="R484" s="23"/>
      <c r="S484" s="23"/>
    </row>
    <row r="485" spans="16:19" ht="13.5">
      <c r="P485" s="23"/>
      <c r="Q485" s="54"/>
      <c r="R485" s="23"/>
      <c r="S485" s="23"/>
    </row>
    <row r="486" spans="16:19" ht="13.5">
      <c r="P486" s="23"/>
      <c r="Q486" s="54"/>
      <c r="R486" s="23"/>
      <c r="S486" s="23"/>
    </row>
    <row r="487" spans="16:19" ht="13.5">
      <c r="P487" s="23"/>
      <c r="Q487" s="54"/>
      <c r="R487" s="23"/>
      <c r="S487" s="23"/>
    </row>
    <row r="488" spans="16:19" ht="13.5">
      <c r="P488" s="23"/>
      <c r="Q488" s="54"/>
      <c r="R488" s="23"/>
      <c r="S488" s="23"/>
    </row>
    <row r="489" spans="16:19" ht="13.5">
      <c r="P489" s="23"/>
      <c r="Q489" s="54"/>
      <c r="R489" s="23"/>
      <c r="S489" s="23"/>
    </row>
    <row r="490" spans="16:19" ht="13.5">
      <c r="P490" s="23"/>
      <c r="Q490" s="54"/>
      <c r="R490" s="23"/>
      <c r="S490" s="23"/>
    </row>
    <row r="491" spans="16:19" ht="13.5">
      <c r="P491" s="23"/>
      <c r="Q491" s="54"/>
      <c r="R491" s="23"/>
      <c r="S491" s="23"/>
    </row>
    <row r="492" spans="16:19" ht="13.5">
      <c r="P492" s="23"/>
      <c r="Q492" s="54"/>
      <c r="R492" s="23"/>
      <c r="S492" s="23"/>
    </row>
    <row r="493" spans="16:19" ht="13.5">
      <c r="P493" s="23"/>
      <c r="Q493" s="54"/>
      <c r="R493" s="23"/>
      <c r="S493" s="23"/>
    </row>
    <row r="494" spans="16:19" ht="13.5">
      <c r="P494" s="23"/>
      <c r="Q494" s="54"/>
      <c r="R494" s="23"/>
      <c r="S494" s="23"/>
    </row>
    <row r="495" spans="16:19" ht="13.5">
      <c r="P495" s="23"/>
      <c r="Q495" s="54"/>
      <c r="R495" s="23"/>
      <c r="S495" s="23"/>
    </row>
    <row r="496" spans="16:19" ht="13.5">
      <c r="P496" s="23"/>
      <c r="Q496" s="54"/>
      <c r="R496" s="23"/>
      <c r="S496" s="23"/>
    </row>
    <row r="497" spans="16:19" ht="13.5">
      <c r="P497" s="23"/>
      <c r="Q497" s="54"/>
      <c r="R497" s="23"/>
      <c r="S497" s="23"/>
    </row>
    <row r="498" spans="16:19" ht="13.5">
      <c r="P498" s="23"/>
      <c r="Q498" s="54"/>
      <c r="R498" s="23"/>
      <c r="S498" s="23"/>
    </row>
    <row r="499" spans="16:19" ht="13.5">
      <c r="P499" s="23"/>
      <c r="Q499" s="54"/>
      <c r="R499" s="23"/>
      <c r="S499" s="23"/>
    </row>
    <row r="500" spans="16:19" ht="13.5">
      <c r="P500" s="23"/>
      <c r="Q500" s="54"/>
      <c r="R500" s="23"/>
      <c r="S500" s="23"/>
    </row>
    <row r="501" spans="16:19" ht="13.5">
      <c r="P501" s="23"/>
      <c r="Q501" s="54"/>
      <c r="R501" s="23"/>
      <c r="S501" s="23"/>
    </row>
    <row r="502" spans="16:19" ht="13.5">
      <c r="P502" s="23"/>
      <c r="Q502" s="54"/>
      <c r="R502" s="23"/>
      <c r="S502" s="23"/>
    </row>
    <row r="503" spans="16:19" ht="13.5">
      <c r="P503" s="23"/>
      <c r="Q503" s="54"/>
      <c r="R503" s="23"/>
      <c r="S503" s="23"/>
    </row>
    <row r="504" spans="16:19" ht="13.5">
      <c r="P504" s="23"/>
      <c r="Q504" s="54"/>
      <c r="R504" s="23"/>
      <c r="S504" s="23"/>
    </row>
    <row r="505" spans="16:19" ht="13.5">
      <c r="P505" s="23"/>
      <c r="Q505" s="54"/>
      <c r="R505" s="23"/>
      <c r="S505" s="23"/>
    </row>
    <row r="506" spans="16:19" ht="13.5">
      <c r="P506" s="23"/>
      <c r="Q506" s="54"/>
      <c r="R506" s="23"/>
      <c r="S506" s="23"/>
    </row>
    <row r="507" spans="16:19" ht="13.5">
      <c r="P507" s="23"/>
      <c r="Q507" s="54"/>
      <c r="R507" s="23"/>
      <c r="S507" s="23"/>
    </row>
    <row r="508" spans="16:19" ht="13.5">
      <c r="P508" s="23"/>
      <c r="Q508" s="54"/>
      <c r="R508" s="23"/>
      <c r="S508" s="23"/>
    </row>
    <row r="509" spans="16:19" ht="13.5">
      <c r="P509" s="23"/>
      <c r="Q509" s="54"/>
      <c r="R509" s="23"/>
      <c r="S509" s="23"/>
    </row>
    <row r="510" spans="16:19" ht="13.5">
      <c r="P510" s="23"/>
      <c r="Q510" s="54"/>
      <c r="R510" s="23"/>
      <c r="S510" s="23"/>
    </row>
    <row r="511" spans="16:19" ht="13.5">
      <c r="P511" s="23"/>
      <c r="Q511" s="54"/>
      <c r="R511" s="23"/>
      <c r="S511" s="23"/>
    </row>
    <row r="512" spans="16:19" ht="13.5">
      <c r="P512" s="23"/>
      <c r="Q512" s="54"/>
      <c r="R512" s="23"/>
      <c r="S512" s="23"/>
    </row>
    <row r="513" spans="16:19" ht="13.5">
      <c r="P513" s="23"/>
      <c r="Q513" s="54"/>
      <c r="R513" s="23"/>
      <c r="S513" s="23"/>
    </row>
    <row r="514" spans="16:19" ht="13.5">
      <c r="P514" s="23"/>
      <c r="Q514" s="54"/>
      <c r="R514" s="23"/>
      <c r="S514" s="23"/>
    </row>
    <row r="515" spans="16:19" ht="13.5">
      <c r="P515" s="23"/>
      <c r="Q515" s="54"/>
      <c r="R515" s="23"/>
      <c r="S515" s="23"/>
    </row>
    <row r="516" spans="16:19" ht="13.5">
      <c r="P516" s="23"/>
      <c r="Q516" s="54"/>
      <c r="R516" s="23"/>
      <c r="S516" s="23"/>
    </row>
    <row r="517" spans="16:19" ht="13.5">
      <c r="P517" s="23"/>
      <c r="Q517" s="54"/>
      <c r="R517" s="23"/>
      <c r="S517" s="23"/>
    </row>
    <row r="518" spans="16:19" ht="13.5">
      <c r="P518" s="23"/>
      <c r="Q518" s="54"/>
      <c r="R518" s="23"/>
      <c r="S518" s="23"/>
    </row>
    <row r="519" spans="16:19" ht="13.5">
      <c r="P519" s="23"/>
      <c r="Q519" s="54"/>
      <c r="R519" s="23"/>
      <c r="S519" s="23"/>
    </row>
    <row r="520" spans="16:19" ht="13.5">
      <c r="P520" s="23"/>
      <c r="Q520" s="54"/>
      <c r="R520" s="23"/>
      <c r="S520" s="23"/>
    </row>
    <row r="521" spans="16:19" ht="13.5">
      <c r="P521" s="23"/>
      <c r="Q521" s="54"/>
      <c r="R521" s="23"/>
      <c r="S521" s="23"/>
    </row>
    <row r="522" spans="16:19" ht="13.5">
      <c r="P522" s="23"/>
      <c r="Q522" s="54"/>
      <c r="R522" s="23"/>
      <c r="S522" s="23"/>
    </row>
    <row r="523" spans="16:19" ht="13.5">
      <c r="P523" s="23"/>
      <c r="Q523" s="54"/>
      <c r="R523" s="23"/>
      <c r="S523" s="23"/>
    </row>
    <row r="524" spans="16:19" ht="13.5">
      <c r="P524" s="23"/>
      <c r="Q524" s="54"/>
      <c r="R524" s="23"/>
      <c r="S524" s="23"/>
    </row>
    <row r="525" spans="16:19" ht="13.5">
      <c r="P525" s="23"/>
      <c r="Q525" s="54"/>
      <c r="R525" s="23"/>
      <c r="S525" s="23"/>
    </row>
    <row r="526" spans="16:19" ht="13.5">
      <c r="P526" s="23"/>
      <c r="Q526" s="54"/>
      <c r="R526" s="23"/>
      <c r="S526" s="23"/>
    </row>
    <row r="527" spans="16:19" ht="13.5">
      <c r="P527" s="23"/>
      <c r="Q527" s="54"/>
      <c r="R527" s="23"/>
      <c r="S527" s="23"/>
    </row>
    <row r="528" spans="16:19" ht="13.5">
      <c r="P528" s="23"/>
      <c r="Q528" s="54"/>
      <c r="R528" s="23"/>
      <c r="S528" s="23"/>
    </row>
    <row r="529" spans="16:19" ht="13.5">
      <c r="P529" s="23"/>
      <c r="Q529" s="54"/>
      <c r="R529" s="23"/>
      <c r="S529" s="23"/>
    </row>
    <row r="530" spans="16:19" ht="13.5">
      <c r="P530" s="23"/>
      <c r="Q530" s="54"/>
      <c r="R530" s="23"/>
      <c r="S530" s="23"/>
    </row>
    <row r="531" spans="16:19" ht="13.5">
      <c r="P531" s="23"/>
      <c r="Q531" s="54"/>
      <c r="R531" s="23"/>
      <c r="S531" s="23"/>
    </row>
    <row r="532" spans="16:19" ht="13.5">
      <c r="P532" s="23"/>
      <c r="Q532" s="54"/>
      <c r="R532" s="23"/>
      <c r="S532" s="23"/>
    </row>
    <row r="533" spans="16:19" ht="13.5">
      <c r="P533" s="23"/>
      <c r="Q533" s="54"/>
      <c r="R533" s="23"/>
      <c r="S533" s="23"/>
    </row>
    <row r="534" spans="16:19" ht="13.5">
      <c r="P534" s="23"/>
      <c r="Q534" s="54"/>
      <c r="R534" s="23"/>
      <c r="S534" s="23"/>
    </row>
    <row r="535" spans="16:19" ht="13.5">
      <c r="P535" s="23"/>
      <c r="Q535" s="54"/>
      <c r="R535" s="23"/>
      <c r="S535" s="23"/>
    </row>
    <row r="536" spans="16:19" ht="13.5">
      <c r="P536" s="23"/>
      <c r="Q536" s="54"/>
      <c r="R536" s="23"/>
      <c r="S536" s="23"/>
    </row>
    <row r="537" spans="16:19" ht="13.5">
      <c r="P537" s="23"/>
      <c r="Q537" s="54"/>
      <c r="R537" s="23"/>
      <c r="S537" s="23"/>
    </row>
    <row r="538" spans="16:19" ht="13.5">
      <c r="P538" s="23"/>
      <c r="Q538" s="54"/>
      <c r="R538" s="23"/>
      <c r="S538" s="23"/>
    </row>
    <row r="539" spans="16:19" ht="13.5">
      <c r="P539" s="23"/>
      <c r="Q539" s="54"/>
      <c r="R539" s="23"/>
      <c r="S539" s="23"/>
    </row>
    <row r="540" spans="16:19" ht="13.5">
      <c r="P540" s="23"/>
      <c r="Q540" s="54"/>
      <c r="R540" s="23"/>
      <c r="S540" s="23"/>
    </row>
    <row r="541" spans="16:19" ht="13.5">
      <c r="P541" s="23"/>
      <c r="Q541" s="54"/>
      <c r="R541" s="23"/>
      <c r="S541" s="23"/>
    </row>
    <row r="542" spans="16:19" ht="13.5">
      <c r="P542" s="23"/>
      <c r="Q542" s="54"/>
      <c r="R542" s="23"/>
      <c r="S542" s="23"/>
    </row>
    <row r="543" spans="16:19" ht="13.5">
      <c r="P543" s="23"/>
      <c r="Q543" s="54"/>
      <c r="R543" s="23"/>
      <c r="S543" s="23"/>
    </row>
    <row r="544" spans="16:19" ht="13.5">
      <c r="P544" s="23"/>
      <c r="Q544" s="54"/>
      <c r="R544" s="23"/>
      <c r="S544" s="23"/>
    </row>
    <row r="545" spans="16:19" ht="13.5">
      <c r="P545" s="23"/>
      <c r="Q545" s="54"/>
      <c r="R545" s="23"/>
      <c r="S545" s="23"/>
    </row>
    <row r="546" spans="16:19" ht="13.5">
      <c r="P546" s="23"/>
      <c r="Q546" s="54"/>
      <c r="R546" s="23"/>
      <c r="S546" s="23"/>
    </row>
    <row r="547" spans="16:19" ht="13.5">
      <c r="P547" s="23"/>
      <c r="Q547" s="54"/>
      <c r="R547" s="23"/>
      <c r="S547" s="23"/>
    </row>
    <row r="548" spans="16:19" ht="13.5">
      <c r="P548" s="23"/>
      <c r="Q548" s="54"/>
      <c r="R548" s="23"/>
      <c r="S548" s="23"/>
    </row>
    <row r="549" spans="16:19" ht="13.5">
      <c r="P549" s="23"/>
      <c r="Q549" s="54"/>
      <c r="R549" s="23"/>
      <c r="S549" s="23"/>
    </row>
    <row r="550" spans="16:19" ht="13.5">
      <c r="P550" s="23"/>
      <c r="Q550" s="54"/>
      <c r="R550" s="23"/>
      <c r="S550" s="23"/>
    </row>
    <row r="551" spans="16:19" ht="13.5">
      <c r="P551" s="23"/>
      <c r="Q551" s="54"/>
      <c r="R551" s="23"/>
      <c r="S551" s="23"/>
    </row>
    <row r="552" spans="16:19" ht="13.5">
      <c r="P552" s="23"/>
      <c r="Q552" s="54"/>
      <c r="R552" s="23"/>
      <c r="S552" s="23"/>
    </row>
    <row r="553" spans="16:19" ht="13.5">
      <c r="P553" s="23"/>
      <c r="Q553" s="54"/>
      <c r="R553" s="23"/>
      <c r="S553" s="23"/>
    </row>
    <row r="554" spans="16:19" ht="13.5">
      <c r="P554" s="23"/>
      <c r="Q554" s="54"/>
      <c r="R554" s="23"/>
      <c r="S554" s="23"/>
    </row>
    <row r="555" spans="16:19" ht="13.5">
      <c r="P555" s="23"/>
      <c r="Q555" s="54"/>
      <c r="R555" s="23"/>
      <c r="S555" s="23"/>
    </row>
    <row r="556" spans="16:19" ht="13.5">
      <c r="P556" s="23"/>
      <c r="Q556" s="54"/>
      <c r="R556" s="23"/>
      <c r="S556" s="23"/>
    </row>
    <row r="557" spans="16:19" ht="13.5">
      <c r="P557" s="23"/>
      <c r="Q557" s="54"/>
      <c r="R557" s="23"/>
      <c r="S557" s="23"/>
    </row>
    <row r="558" spans="16:19" ht="13.5">
      <c r="P558" s="23"/>
      <c r="Q558" s="54"/>
      <c r="R558" s="23"/>
      <c r="S558" s="23"/>
    </row>
    <row r="559" spans="16:19" ht="13.5">
      <c r="P559" s="23"/>
      <c r="Q559" s="54"/>
      <c r="R559" s="23"/>
      <c r="S559" s="23"/>
    </row>
    <row r="560" spans="16:19" ht="13.5">
      <c r="P560" s="23"/>
      <c r="Q560" s="54"/>
      <c r="R560" s="23"/>
      <c r="S560" s="23"/>
    </row>
    <row r="561" spans="16:19" ht="13.5">
      <c r="P561" s="23"/>
      <c r="Q561" s="54"/>
      <c r="R561" s="23"/>
      <c r="S561" s="23"/>
    </row>
    <row r="562" spans="16:19" ht="13.5">
      <c r="P562" s="23"/>
      <c r="Q562" s="54"/>
      <c r="R562" s="23"/>
      <c r="S562" s="23"/>
    </row>
    <row r="563" spans="16:19" ht="13.5">
      <c r="P563" s="23"/>
      <c r="Q563" s="54"/>
      <c r="R563" s="23"/>
      <c r="S563" s="23"/>
    </row>
    <row r="564" spans="16:19" ht="13.5">
      <c r="P564" s="23"/>
      <c r="Q564" s="54"/>
      <c r="R564" s="23"/>
      <c r="S564" s="23"/>
    </row>
    <row r="565" spans="16:19" ht="13.5">
      <c r="P565" s="23"/>
      <c r="Q565" s="54"/>
      <c r="R565" s="23"/>
      <c r="S565" s="23"/>
    </row>
    <row r="566" spans="16:19" ht="13.5">
      <c r="P566" s="23"/>
      <c r="Q566" s="54"/>
      <c r="R566" s="23"/>
      <c r="S566" s="23"/>
    </row>
    <row r="567" spans="16:19" ht="13.5">
      <c r="P567" s="23"/>
      <c r="Q567" s="54"/>
      <c r="R567" s="23"/>
      <c r="S567" s="23"/>
    </row>
    <row r="568" spans="16:19" ht="13.5">
      <c r="P568" s="23"/>
      <c r="Q568" s="54"/>
      <c r="R568" s="23"/>
      <c r="S568" s="23"/>
    </row>
    <row r="569" spans="16:19" ht="13.5">
      <c r="P569" s="23"/>
      <c r="Q569" s="54"/>
      <c r="R569" s="23"/>
      <c r="S569" s="23"/>
    </row>
    <row r="570" spans="16:19" ht="13.5">
      <c r="P570" s="23"/>
      <c r="Q570" s="54"/>
      <c r="R570" s="23"/>
      <c r="S570" s="23"/>
    </row>
    <row r="571" spans="16:19" ht="13.5">
      <c r="P571" s="23"/>
      <c r="Q571" s="54"/>
      <c r="R571" s="23"/>
      <c r="S571" s="23"/>
    </row>
    <row r="572" spans="16:19" ht="13.5">
      <c r="P572" s="23"/>
      <c r="Q572" s="54"/>
      <c r="R572" s="23"/>
      <c r="S572" s="23"/>
    </row>
    <row r="573" spans="16:19" ht="13.5">
      <c r="P573" s="23"/>
      <c r="Q573" s="54"/>
      <c r="R573" s="23"/>
      <c r="S573" s="23"/>
    </row>
    <row r="574" spans="16:19" ht="13.5">
      <c r="P574" s="23"/>
      <c r="Q574" s="54"/>
      <c r="R574" s="23"/>
      <c r="S574" s="23"/>
    </row>
    <row r="575" spans="16:19" ht="13.5">
      <c r="P575" s="23"/>
      <c r="Q575" s="54"/>
      <c r="R575" s="23"/>
      <c r="S575" s="23"/>
    </row>
    <row r="576" spans="16:19" ht="13.5">
      <c r="P576" s="23"/>
      <c r="Q576" s="54"/>
      <c r="R576" s="23"/>
      <c r="S576" s="23"/>
    </row>
    <row r="577" spans="16:19" ht="13.5">
      <c r="P577" s="23"/>
      <c r="Q577" s="54"/>
      <c r="R577" s="23"/>
      <c r="S577" s="23"/>
    </row>
    <row r="578" spans="16:19" ht="13.5">
      <c r="P578" s="23"/>
      <c r="Q578" s="54"/>
      <c r="R578" s="23"/>
      <c r="S578" s="23"/>
    </row>
    <row r="579" spans="16:19" ht="13.5">
      <c r="P579" s="23"/>
      <c r="Q579" s="54"/>
      <c r="R579" s="23"/>
      <c r="S579" s="23"/>
    </row>
    <row r="580" spans="16:19" ht="13.5">
      <c r="P580" s="23"/>
      <c r="Q580" s="54"/>
      <c r="R580" s="23"/>
      <c r="S580" s="23"/>
    </row>
    <row r="581" spans="16:19" ht="13.5">
      <c r="P581" s="23"/>
      <c r="Q581" s="54"/>
      <c r="R581" s="23"/>
      <c r="S581" s="23"/>
    </row>
    <row r="582" spans="16:19" ht="13.5">
      <c r="P582" s="23"/>
      <c r="Q582" s="54"/>
      <c r="R582" s="23"/>
      <c r="S582" s="23"/>
    </row>
    <row r="583" spans="16:19" ht="13.5">
      <c r="P583" s="23"/>
      <c r="Q583" s="54"/>
      <c r="R583" s="23"/>
      <c r="S583" s="23"/>
    </row>
    <row r="584" spans="16:19" ht="13.5">
      <c r="P584" s="23"/>
      <c r="Q584" s="54"/>
      <c r="R584" s="23"/>
      <c r="S584" s="23"/>
    </row>
    <row r="585" spans="16:19" ht="13.5">
      <c r="P585" s="23"/>
      <c r="Q585" s="54"/>
      <c r="R585" s="23"/>
      <c r="S585" s="23"/>
    </row>
    <row r="586" spans="16:19" ht="13.5">
      <c r="P586" s="23"/>
      <c r="Q586" s="54"/>
      <c r="R586" s="23"/>
      <c r="S586" s="23"/>
    </row>
    <row r="587" spans="16:19" ht="13.5">
      <c r="P587" s="23"/>
      <c r="Q587" s="54"/>
      <c r="R587" s="23"/>
      <c r="S587" s="23"/>
    </row>
    <row r="588" spans="16:19" ht="13.5">
      <c r="P588" s="23"/>
      <c r="Q588" s="54"/>
      <c r="R588" s="23"/>
      <c r="S588" s="23"/>
    </row>
    <row r="589" spans="16:19" ht="13.5">
      <c r="P589" s="23"/>
      <c r="Q589" s="54"/>
      <c r="R589" s="23"/>
      <c r="S589" s="23"/>
    </row>
  </sheetData>
  <mergeCells count="564">
    <mergeCell ref="Y11:Y12"/>
    <mergeCell ref="Y17:Y18"/>
    <mergeCell ref="Y19:Y20"/>
    <mergeCell ref="Y39:Y40"/>
    <mergeCell ref="Y41:Y42"/>
    <mergeCell ref="Y43:Y44"/>
    <mergeCell ref="Y47:Y48"/>
    <mergeCell ref="Y51:Y52"/>
    <mergeCell ref="Y53:Y54"/>
    <mergeCell ref="Y57:Y58"/>
    <mergeCell ref="Y63:Y64"/>
    <mergeCell ref="Y69:Y70"/>
    <mergeCell ref="Y73:Y74"/>
    <mergeCell ref="Y75:Y76"/>
    <mergeCell ref="Y79:Y80"/>
    <mergeCell ref="Y81:Y82"/>
    <mergeCell ref="Y85:Y86"/>
    <mergeCell ref="Y89:Y90"/>
    <mergeCell ref="Y105:Y106"/>
    <mergeCell ref="Y107:Y108"/>
    <mergeCell ref="Y109:Y110"/>
    <mergeCell ref="Y117:Y118"/>
    <mergeCell ref="Y119:Y120"/>
    <mergeCell ref="Y123:Y124"/>
    <mergeCell ref="Y125:Y126"/>
    <mergeCell ref="Y129:Y130"/>
    <mergeCell ref="Y133:Y134"/>
    <mergeCell ref="Y143:Y144"/>
    <mergeCell ref="Y153:Y154"/>
    <mergeCell ref="Y155:Y156"/>
    <mergeCell ref="Y157:Y158"/>
    <mergeCell ref="Y159:Y160"/>
    <mergeCell ref="Y167:Y168"/>
    <mergeCell ref="Y169:Y170"/>
    <mergeCell ref="Y171:Y172"/>
    <mergeCell ref="Y177:Y178"/>
    <mergeCell ref="Y179:Y180"/>
    <mergeCell ref="Y181:Y182"/>
    <mergeCell ref="Y187:Y188"/>
    <mergeCell ref="Y205:Y206"/>
    <mergeCell ref="Y209:Y210"/>
    <mergeCell ref="Y213:Y214"/>
    <mergeCell ref="Y221:Y222"/>
    <mergeCell ref="Y225:Y226"/>
    <mergeCell ref="Y257:Y258"/>
    <mergeCell ref="Y259:Y260"/>
    <mergeCell ref="Y263:Y264"/>
    <mergeCell ref="Y265:Y266"/>
    <mergeCell ref="Y267:Y268"/>
    <mergeCell ref="Y269:Y270"/>
    <mergeCell ref="Y277:Y278"/>
    <mergeCell ref="Y283:Y284"/>
    <mergeCell ref="Y287:Y288"/>
    <mergeCell ref="S11:S12"/>
    <mergeCell ref="S13:S14"/>
    <mergeCell ref="S17:S18"/>
    <mergeCell ref="S19:S20"/>
    <mergeCell ref="V11:V12"/>
    <mergeCell ref="V13:V14"/>
    <mergeCell ref="V15:V16"/>
    <mergeCell ref="V17:V18"/>
    <mergeCell ref="S29:S30"/>
    <mergeCell ref="S33:S34"/>
    <mergeCell ref="V19:V20"/>
    <mergeCell ref="V21:V22"/>
    <mergeCell ref="V23:V24"/>
    <mergeCell ref="V25:V26"/>
    <mergeCell ref="V27:V28"/>
    <mergeCell ref="V29:V30"/>
    <mergeCell ref="V31:V32"/>
    <mergeCell ref="V33:V34"/>
    <mergeCell ref="S35:S36"/>
    <mergeCell ref="S39:S40"/>
    <mergeCell ref="S41:S42"/>
    <mergeCell ref="V35:V36"/>
    <mergeCell ref="V37:V38"/>
    <mergeCell ref="V39:V40"/>
    <mergeCell ref="V41:V42"/>
    <mergeCell ref="S43:S44"/>
    <mergeCell ref="S45:S46"/>
    <mergeCell ref="S47:S48"/>
    <mergeCell ref="V43:V44"/>
    <mergeCell ref="V45:V46"/>
    <mergeCell ref="V47:V48"/>
    <mergeCell ref="S51:S52"/>
    <mergeCell ref="S53:S54"/>
    <mergeCell ref="S57:S58"/>
    <mergeCell ref="V49:V50"/>
    <mergeCell ref="V51:V52"/>
    <mergeCell ref="V53:V54"/>
    <mergeCell ref="V55:V56"/>
    <mergeCell ref="V57:V58"/>
    <mergeCell ref="S63:S64"/>
    <mergeCell ref="V59:V60"/>
    <mergeCell ref="V61:V62"/>
    <mergeCell ref="V63:V64"/>
    <mergeCell ref="S69:S70"/>
    <mergeCell ref="S71:S72"/>
    <mergeCell ref="S73:S74"/>
    <mergeCell ref="V65:V66"/>
    <mergeCell ref="V67:V68"/>
    <mergeCell ref="V69:V70"/>
    <mergeCell ref="V71:V72"/>
    <mergeCell ref="V73:V74"/>
    <mergeCell ref="S75:S76"/>
    <mergeCell ref="S79:S80"/>
    <mergeCell ref="S81:S82"/>
    <mergeCell ref="V75:V76"/>
    <mergeCell ref="V77:V78"/>
    <mergeCell ref="V79:V80"/>
    <mergeCell ref="V81:V82"/>
    <mergeCell ref="S85:S86"/>
    <mergeCell ref="S87:S88"/>
    <mergeCell ref="S89:S90"/>
    <mergeCell ref="V83:V84"/>
    <mergeCell ref="V85:V86"/>
    <mergeCell ref="V87:V88"/>
    <mergeCell ref="V89:V90"/>
    <mergeCell ref="S95:S96"/>
    <mergeCell ref="V91:V92"/>
    <mergeCell ref="V93:V94"/>
    <mergeCell ref="V95:V96"/>
    <mergeCell ref="S99:S100"/>
    <mergeCell ref="S101:S102"/>
    <mergeCell ref="S103:S104"/>
    <mergeCell ref="S105:S106"/>
    <mergeCell ref="S107:S108"/>
    <mergeCell ref="S109:S110"/>
    <mergeCell ref="S113:S114"/>
    <mergeCell ref="V97:V98"/>
    <mergeCell ref="V99:V100"/>
    <mergeCell ref="V101:V102"/>
    <mergeCell ref="V103:V104"/>
    <mergeCell ref="V105:V106"/>
    <mergeCell ref="V107:V108"/>
    <mergeCell ref="V109:V110"/>
    <mergeCell ref="S117:S118"/>
    <mergeCell ref="S119:S120"/>
    <mergeCell ref="S121:S122"/>
    <mergeCell ref="V111:V112"/>
    <mergeCell ref="V113:V114"/>
    <mergeCell ref="V115:V116"/>
    <mergeCell ref="V117:V118"/>
    <mergeCell ref="V119:V120"/>
    <mergeCell ref="V121:V122"/>
    <mergeCell ref="S123:S124"/>
    <mergeCell ref="S125:S126"/>
    <mergeCell ref="S127:S128"/>
    <mergeCell ref="S129:S130"/>
    <mergeCell ref="S133:S134"/>
    <mergeCell ref="S135:S136"/>
    <mergeCell ref="S137:S138"/>
    <mergeCell ref="V123:V124"/>
    <mergeCell ref="V125:V126"/>
    <mergeCell ref="V127:V128"/>
    <mergeCell ref="V129:V130"/>
    <mergeCell ref="V131:V132"/>
    <mergeCell ref="V133:V134"/>
    <mergeCell ref="V135:V136"/>
    <mergeCell ref="S139:S140"/>
    <mergeCell ref="S143:S144"/>
    <mergeCell ref="S145:S146"/>
    <mergeCell ref="V137:V138"/>
    <mergeCell ref="V139:V140"/>
    <mergeCell ref="V141:V142"/>
    <mergeCell ref="V143:V144"/>
    <mergeCell ref="V145:V146"/>
    <mergeCell ref="S147:S148"/>
    <mergeCell ref="S149:S150"/>
    <mergeCell ref="S153:S154"/>
    <mergeCell ref="V147:V148"/>
    <mergeCell ref="V149:V150"/>
    <mergeCell ref="V151:V152"/>
    <mergeCell ref="V153:V154"/>
    <mergeCell ref="S155:S156"/>
    <mergeCell ref="S157:S158"/>
    <mergeCell ref="S159:S160"/>
    <mergeCell ref="V155:V156"/>
    <mergeCell ref="V157:V158"/>
    <mergeCell ref="V159:V160"/>
    <mergeCell ref="S165:S166"/>
    <mergeCell ref="S167:S168"/>
    <mergeCell ref="S169:S170"/>
    <mergeCell ref="V161:V162"/>
    <mergeCell ref="V163:V164"/>
    <mergeCell ref="V165:V166"/>
    <mergeCell ref="V167:V168"/>
    <mergeCell ref="V169:V170"/>
    <mergeCell ref="S171:S172"/>
    <mergeCell ref="S173:S174"/>
    <mergeCell ref="S175:S176"/>
    <mergeCell ref="S177:S178"/>
    <mergeCell ref="S179:S180"/>
    <mergeCell ref="S181:S182"/>
    <mergeCell ref="S185:S186"/>
    <mergeCell ref="V171:V172"/>
    <mergeCell ref="V173:V174"/>
    <mergeCell ref="V175:V176"/>
    <mergeCell ref="V177:V178"/>
    <mergeCell ref="V179:V180"/>
    <mergeCell ref="V181:V182"/>
    <mergeCell ref="V183:V184"/>
    <mergeCell ref="S187:S188"/>
    <mergeCell ref="S189:S190"/>
    <mergeCell ref="S193:S194"/>
    <mergeCell ref="S195:S196"/>
    <mergeCell ref="S197:S198"/>
    <mergeCell ref="S199:S200"/>
    <mergeCell ref="S203:S204"/>
    <mergeCell ref="S205:S206"/>
    <mergeCell ref="S207:S208"/>
    <mergeCell ref="S209:S210"/>
    <mergeCell ref="S213:S214"/>
    <mergeCell ref="S221:S222"/>
    <mergeCell ref="S225:S226"/>
    <mergeCell ref="S235:S236"/>
    <mergeCell ref="S239:S240"/>
    <mergeCell ref="S241:S242"/>
    <mergeCell ref="S247:S248"/>
    <mergeCell ref="S253:S254"/>
    <mergeCell ref="S257:S258"/>
    <mergeCell ref="S259:S260"/>
    <mergeCell ref="S263:S264"/>
    <mergeCell ref="S265:S266"/>
    <mergeCell ref="S267:S268"/>
    <mergeCell ref="S269:S270"/>
    <mergeCell ref="S275:S276"/>
    <mergeCell ref="S277:S278"/>
    <mergeCell ref="S283:S284"/>
    <mergeCell ref="S287:S288"/>
    <mergeCell ref="V185:V186"/>
    <mergeCell ref="V187:V188"/>
    <mergeCell ref="V189:V190"/>
    <mergeCell ref="V191:V192"/>
    <mergeCell ref="V193:V194"/>
    <mergeCell ref="V195:V196"/>
    <mergeCell ref="V197:V198"/>
    <mergeCell ref="V199:V200"/>
    <mergeCell ref="V201:V202"/>
    <mergeCell ref="V203:V204"/>
    <mergeCell ref="V205:V206"/>
    <mergeCell ref="V207:V208"/>
    <mergeCell ref="V209:V210"/>
    <mergeCell ref="V211:V212"/>
    <mergeCell ref="V213:V214"/>
    <mergeCell ref="V215:V216"/>
    <mergeCell ref="V217:V218"/>
    <mergeCell ref="V219:V220"/>
    <mergeCell ref="V221:V222"/>
    <mergeCell ref="V223:V224"/>
    <mergeCell ref="V225:V226"/>
    <mergeCell ref="V227:V228"/>
    <mergeCell ref="V229:V230"/>
    <mergeCell ref="V231:V232"/>
    <mergeCell ref="V233:V234"/>
    <mergeCell ref="V235:V236"/>
    <mergeCell ref="V237:V238"/>
    <mergeCell ref="V239:V240"/>
    <mergeCell ref="V241:V242"/>
    <mergeCell ref="V243:V244"/>
    <mergeCell ref="V245:V246"/>
    <mergeCell ref="V247:V248"/>
    <mergeCell ref="V261:V262"/>
    <mergeCell ref="V263:V264"/>
    <mergeCell ref="V249:V250"/>
    <mergeCell ref="V251:V252"/>
    <mergeCell ref="V253:V254"/>
    <mergeCell ref="V255:V256"/>
    <mergeCell ref="V287:V288"/>
    <mergeCell ref="V273:V274"/>
    <mergeCell ref="V275:V276"/>
    <mergeCell ref="V277:V278"/>
    <mergeCell ref="V279:V280"/>
    <mergeCell ref="A45:A46"/>
    <mergeCell ref="V281:V282"/>
    <mergeCell ref="V283:V284"/>
    <mergeCell ref="V285:V286"/>
    <mergeCell ref="V265:V266"/>
    <mergeCell ref="V267:V268"/>
    <mergeCell ref="V269:V270"/>
    <mergeCell ref="V271:V272"/>
    <mergeCell ref="V257:V258"/>
    <mergeCell ref="V259:V260"/>
    <mergeCell ref="A37:A38"/>
    <mergeCell ref="A39:A40"/>
    <mergeCell ref="A41:A42"/>
    <mergeCell ref="A43:A44"/>
    <mergeCell ref="A29:A30"/>
    <mergeCell ref="A31:A32"/>
    <mergeCell ref="A33:A34"/>
    <mergeCell ref="A35:A36"/>
    <mergeCell ref="A21:A22"/>
    <mergeCell ref="A23:A24"/>
    <mergeCell ref="A25:A26"/>
    <mergeCell ref="A27:A28"/>
    <mergeCell ref="A7:A8"/>
    <mergeCell ref="A9:A10"/>
    <mergeCell ref="A15:A16"/>
    <mergeCell ref="A17:A18"/>
    <mergeCell ref="A11:A12"/>
    <mergeCell ref="A13:A14"/>
    <mergeCell ref="P287:P288"/>
    <mergeCell ref="P279:P280"/>
    <mergeCell ref="P281:P282"/>
    <mergeCell ref="P283:P284"/>
    <mergeCell ref="P285:P286"/>
    <mergeCell ref="P271:P272"/>
    <mergeCell ref="P273:P274"/>
    <mergeCell ref="A19:A20"/>
    <mergeCell ref="P275:P276"/>
    <mergeCell ref="P277:P278"/>
    <mergeCell ref="P263:P264"/>
    <mergeCell ref="P265:P266"/>
    <mergeCell ref="P267:P268"/>
    <mergeCell ref="P269:P270"/>
    <mergeCell ref="P255:P256"/>
    <mergeCell ref="P257:P258"/>
    <mergeCell ref="P259:P260"/>
    <mergeCell ref="P261:P262"/>
    <mergeCell ref="P247:P248"/>
    <mergeCell ref="P249:P250"/>
    <mergeCell ref="P251:P252"/>
    <mergeCell ref="P253:P254"/>
    <mergeCell ref="P239:P240"/>
    <mergeCell ref="P241:P242"/>
    <mergeCell ref="P243:P244"/>
    <mergeCell ref="P245:P246"/>
    <mergeCell ref="P231:P232"/>
    <mergeCell ref="P233:P234"/>
    <mergeCell ref="P235:P236"/>
    <mergeCell ref="P237:P238"/>
    <mergeCell ref="P223:P224"/>
    <mergeCell ref="P225:P226"/>
    <mergeCell ref="P227:P228"/>
    <mergeCell ref="P229:P230"/>
    <mergeCell ref="P215:P216"/>
    <mergeCell ref="P217:P218"/>
    <mergeCell ref="P219:P220"/>
    <mergeCell ref="P221:P222"/>
    <mergeCell ref="P207:P208"/>
    <mergeCell ref="P209:P210"/>
    <mergeCell ref="P211:P212"/>
    <mergeCell ref="P213:P214"/>
    <mergeCell ref="P199:P200"/>
    <mergeCell ref="P201:P202"/>
    <mergeCell ref="P203:P204"/>
    <mergeCell ref="P205:P206"/>
    <mergeCell ref="P191:P192"/>
    <mergeCell ref="P193:P194"/>
    <mergeCell ref="P195:P196"/>
    <mergeCell ref="P197:P198"/>
    <mergeCell ref="P183:P184"/>
    <mergeCell ref="P185:P186"/>
    <mergeCell ref="P187:P188"/>
    <mergeCell ref="P189:P190"/>
    <mergeCell ref="P175:P176"/>
    <mergeCell ref="P177:P178"/>
    <mergeCell ref="P179:P180"/>
    <mergeCell ref="P181:P182"/>
    <mergeCell ref="P167:P168"/>
    <mergeCell ref="P169:P170"/>
    <mergeCell ref="P171:P172"/>
    <mergeCell ref="P173:P174"/>
    <mergeCell ref="P159:P160"/>
    <mergeCell ref="P161:P162"/>
    <mergeCell ref="P163:P164"/>
    <mergeCell ref="P165:P166"/>
    <mergeCell ref="P151:P152"/>
    <mergeCell ref="P153:P154"/>
    <mergeCell ref="P155:P156"/>
    <mergeCell ref="P157:P158"/>
    <mergeCell ref="P143:P144"/>
    <mergeCell ref="P145:P146"/>
    <mergeCell ref="P147:P148"/>
    <mergeCell ref="P149:P150"/>
    <mergeCell ref="P135:P136"/>
    <mergeCell ref="P137:P138"/>
    <mergeCell ref="P139:P140"/>
    <mergeCell ref="P141:P142"/>
    <mergeCell ref="P127:P128"/>
    <mergeCell ref="P129:P130"/>
    <mergeCell ref="P131:P132"/>
    <mergeCell ref="P133:P134"/>
    <mergeCell ref="P119:P120"/>
    <mergeCell ref="P121:P122"/>
    <mergeCell ref="P123:P124"/>
    <mergeCell ref="P125:P126"/>
    <mergeCell ref="P111:P112"/>
    <mergeCell ref="P113:P114"/>
    <mergeCell ref="P115:P116"/>
    <mergeCell ref="P117:P118"/>
    <mergeCell ref="P103:P104"/>
    <mergeCell ref="P105:P106"/>
    <mergeCell ref="P107:P108"/>
    <mergeCell ref="P109:P110"/>
    <mergeCell ref="P95:P96"/>
    <mergeCell ref="P97:P98"/>
    <mergeCell ref="P99:P100"/>
    <mergeCell ref="P101:P102"/>
    <mergeCell ref="P87:P88"/>
    <mergeCell ref="P89:P90"/>
    <mergeCell ref="P91:P92"/>
    <mergeCell ref="P93:P94"/>
    <mergeCell ref="P79:P80"/>
    <mergeCell ref="P81:P82"/>
    <mergeCell ref="P83:P84"/>
    <mergeCell ref="P85:P86"/>
    <mergeCell ref="P71:P72"/>
    <mergeCell ref="P73:P74"/>
    <mergeCell ref="P75:P76"/>
    <mergeCell ref="P77:P78"/>
    <mergeCell ref="P63:P64"/>
    <mergeCell ref="P65:P66"/>
    <mergeCell ref="P67:P68"/>
    <mergeCell ref="P69:P70"/>
    <mergeCell ref="P55:P56"/>
    <mergeCell ref="P57:P58"/>
    <mergeCell ref="P59:P60"/>
    <mergeCell ref="P61:P62"/>
    <mergeCell ref="P47:P48"/>
    <mergeCell ref="P49:P50"/>
    <mergeCell ref="P51:P52"/>
    <mergeCell ref="P53:P54"/>
    <mergeCell ref="P39:P40"/>
    <mergeCell ref="P41:P42"/>
    <mergeCell ref="P43:P44"/>
    <mergeCell ref="P45:P46"/>
    <mergeCell ref="P31:P32"/>
    <mergeCell ref="P33:P34"/>
    <mergeCell ref="P35:P36"/>
    <mergeCell ref="P37:P38"/>
    <mergeCell ref="P23:P24"/>
    <mergeCell ref="P25:P26"/>
    <mergeCell ref="P27:P28"/>
    <mergeCell ref="P29:P30"/>
    <mergeCell ref="P15:P16"/>
    <mergeCell ref="P17:P18"/>
    <mergeCell ref="P19:P20"/>
    <mergeCell ref="P21:P22"/>
    <mergeCell ref="P7:P8"/>
    <mergeCell ref="P9:P10"/>
    <mergeCell ref="P11:P12"/>
    <mergeCell ref="P13:P14"/>
    <mergeCell ref="A51:A52"/>
    <mergeCell ref="A53:A54"/>
    <mergeCell ref="A47:A48"/>
    <mergeCell ref="A49:A50"/>
    <mergeCell ref="A59:A60"/>
    <mergeCell ref="A61:A62"/>
    <mergeCell ref="A55:A56"/>
    <mergeCell ref="A57:A58"/>
    <mergeCell ref="A67:A68"/>
    <mergeCell ref="A69:A70"/>
    <mergeCell ref="A63:A64"/>
    <mergeCell ref="A65:A66"/>
    <mergeCell ref="A75:A76"/>
    <mergeCell ref="A77:A78"/>
    <mergeCell ref="A71:A72"/>
    <mergeCell ref="A73:A74"/>
    <mergeCell ref="A83:A84"/>
    <mergeCell ref="A85:A86"/>
    <mergeCell ref="A79:A80"/>
    <mergeCell ref="A81:A82"/>
    <mergeCell ref="A91:A92"/>
    <mergeCell ref="A93:A94"/>
    <mergeCell ref="A87:A88"/>
    <mergeCell ref="A89:A90"/>
    <mergeCell ref="A99:A100"/>
    <mergeCell ref="A101:A102"/>
    <mergeCell ref="A95:A96"/>
    <mergeCell ref="A97:A98"/>
    <mergeCell ref="A107:A108"/>
    <mergeCell ref="A109:A110"/>
    <mergeCell ref="A103:A104"/>
    <mergeCell ref="A105:A106"/>
    <mergeCell ref="A115:A116"/>
    <mergeCell ref="A117:A118"/>
    <mergeCell ref="A111:A112"/>
    <mergeCell ref="A113:A114"/>
    <mergeCell ref="A123:A124"/>
    <mergeCell ref="A125:A126"/>
    <mergeCell ref="A119:A120"/>
    <mergeCell ref="A121:A122"/>
    <mergeCell ref="A131:A132"/>
    <mergeCell ref="A133:A134"/>
    <mergeCell ref="A127:A128"/>
    <mergeCell ref="A129:A130"/>
    <mergeCell ref="A139:A140"/>
    <mergeCell ref="A141:A142"/>
    <mergeCell ref="A135:A136"/>
    <mergeCell ref="A137:A138"/>
    <mergeCell ref="A147:A148"/>
    <mergeCell ref="A149:A150"/>
    <mergeCell ref="A143:A144"/>
    <mergeCell ref="A145:A146"/>
    <mergeCell ref="A155:A156"/>
    <mergeCell ref="A157:A158"/>
    <mergeCell ref="A151:A152"/>
    <mergeCell ref="A153:A154"/>
    <mergeCell ref="A163:A164"/>
    <mergeCell ref="A165:A166"/>
    <mergeCell ref="A159:A160"/>
    <mergeCell ref="A161:A162"/>
    <mergeCell ref="A171:A172"/>
    <mergeCell ref="A173:A174"/>
    <mergeCell ref="A167:A168"/>
    <mergeCell ref="A169:A170"/>
    <mergeCell ref="A179:A180"/>
    <mergeCell ref="A181:A182"/>
    <mergeCell ref="A175:A176"/>
    <mergeCell ref="A177:A178"/>
    <mergeCell ref="A187:A188"/>
    <mergeCell ref="A189:A190"/>
    <mergeCell ref="A183:A184"/>
    <mergeCell ref="A185:A186"/>
    <mergeCell ref="A195:A196"/>
    <mergeCell ref="A197:A198"/>
    <mergeCell ref="A191:A192"/>
    <mergeCell ref="A193:A194"/>
    <mergeCell ref="A203:A204"/>
    <mergeCell ref="A205:A206"/>
    <mergeCell ref="A199:A200"/>
    <mergeCell ref="A201:A202"/>
    <mergeCell ref="A211:A212"/>
    <mergeCell ref="A213:A214"/>
    <mergeCell ref="A207:A208"/>
    <mergeCell ref="A209:A210"/>
    <mergeCell ref="A219:A220"/>
    <mergeCell ref="A221:A222"/>
    <mergeCell ref="A215:A216"/>
    <mergeCell ref="A217:A218"/>
    <mergeCell ref="A227:A228"/>
    <mergeCell ref="A229:A230"/>
    <mergeCell ref="A223:A224"/>
    <mergeCell ref="A225:A226"/>
    <mergeCell ref="A235:A236"/>
    <mergeCell ref="A237:A238"/>
    <mergeCell ref="A231:A232"/>
    <mergeCell ref="A233:A234"/>
    <mergeCell ref="A243:A244"/>
    <mergeCell ref="A245:A246"/>
    <mergeCell ref="A239:A240"/>
    <mergeCell ref="A241:A242"/>
    <mergeCell ref="A251:A252"/>
    <mergeCell ref="A253:A254"/>
    <mergeCell ref="A247:A248"/>
    <mergeCell ref="A249:A250"/>
    <mergeCell ref="A259:A260"/>
    <mergeCell ref="A261:A262"/>
    <mergeCell ref="A255:A256"/>
    <mergeCell ref="A257:A258"/>
    <mergeCell ref="A267:A268"/>
    <mergeCell ref="A269:A270"/>
    <mergeCell ref="A263:A264"/>
    <mergeCell ref="A265:A266"/>
    <mergeCell ref="A275:A276"/>
    <mergeCell ref="A277:A278"/>
    <mergeCell ref="A271:A272"/>
    <mergeCell ref="A273:A274"/>
    <mergeCell ref="A287:A288"/>
    <mergeCell ref="A283:A284"/>
    <mergeCell ref="A285:A286"/>
    <mergeCell ref="A279:A280"/>
    <mergeCell ref="A281:A282"/>
  </mergeCells>
  <hyperlinks>
    <hyperlink ref="B1" r:id="rId1" display="http://masaki5656.ninpou.jp/"/>
  </hyperlink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8" r:id="rId3"/>
  <rowBreaks count="5" manualBreakCount="5">
    <brk id="56" max="10" man="1"/>
    <brk id="106" max="10" man="1"/>
    <brk id="156" max="10" man="1"/>
    <brk id="206" max="10" man="1"/>
    <brk id="256" max="10" man="1"/>
  </rowBreaks>
  <colBreaks count="1" manualBreakCount="1">
    <brk id="6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S288"/>
  <sheetViews>
    <sheetView showZeros="0" workbookViewId="0" topLeftCell="A1">
      <selection activeCell="P3" sqref="P3"/>
    </sheetView>
  </sheetViews>
  <sheetFormatPr defaultColWidth="9.33203125" defaultRowHeight="11.25"/>
  <cols>
    <col min="1" max="1" width="5" style="18" customWidth="1"/>
    <col min="2" max="2" width="20.5" style="19" bestFit="1" customWidth="1"/>
    <col min="3" max="3" width="24.83203125" style="19" bestFit="1" customWidth="1"/>
    <col min="4" max="4" width="28.66015625" style="19" bestFit="1" customWidth="1"/>
    <col min="5" max="5" width="38.83203125" style="19" customWidth="1"/>
    <col min="6" max="6" width="9.33203125" style="18" customWidth="1"/>
    <col min="7" max="7" width="6.5" style="15" bestFit="1" customWidth="1"/>
    <col min="8" max="8" width="19" style="15" bestFit="1" customWidth="1"/>
    <col min="9" max="9" width="22.5" style="15" bestFit="1" customWidth="1"/>
    <col min="10" max="10" width="25.33203125" style="15" bestFit="1" customWidth="1"/>
    <col min="11" max="11" width="42.16015625" style="15" bestFit="1" customWidth="1"/>
    <col min="12" max="15" width="6.83203125" style="35" customWidth="1"/>
    <col min="16" max="16" width="21.5" style="3" bestFit="1" customWidth="1"/>
    <col min="17" max="17" width="24.66015625" style="3" bestFit="1" customWidth="1"/>
    <col min="18" max="18" width="28.83203125" style="3" bestFit="1" customWidth="1"/>
    <col min="19" max="19" width="37.83203125" style="15" bestFit="1" customWidth="1"/>
    <col min="20" max="16384" width="9.33203125" style="18" customWidth="1"/>
  </cols>
  <sheetData>
    <row r="1" ht="13.5">
      <c r="B1" s="55" t="s">
        <v>885</v>
      </c>
    </row>
    <row r="2" spans="8:19" ht="64.5" customHeight="1">
      <c r="H2" s="18"/>
      <c r="P2" s="23"/>
      <c r="Q2" s="23"/>
      <c r="R2" s="23"/>
      <c r="S2" s="23"/>
    </row>
    <row r="3" spans="1:19" ht="21">
      <c r="A3" s="32" t="str">
        <f>IF($L$5=TRUE,$L$4,IF($M$5=TRUE,$M$4,IF($N$5=TRUE,$N$4,$O$4)))</f>
        <v>●入門レベル50 不規則動詞テスト 一覧表</v>
      </c>
      <c r="B3" s="1"/>
      <c r="C3" s="1"/>
      <c r="D3" s="1"/>
      <c r="E3" s="22"/>
      <c r="L3" s="35" t="b">
        <v>0</v>
      </c>
      <c r="M3" s="35" t="b">
        <v>0</v>
      </c>
      <c r="P3" s="23">
        <f>IF(L5=TRUE,141,IF(M5=TRUE,90,IF(N5=TRUE,63,50)))</f>
        <v>50</v>
      </c>
      <c r="Q3" s="23"/>
      <c r="R3" s="23"/>
      <c r="S3" s="23"/>
    </row>
    <row r="4" spans="1:19" ht="6" customHeight="1">
      <c r="A4" s="5"/>
      <c r="B4" s="6"/>
      <c r="C4" s="6"/>
      <c r="D4" s="6"/>
      <c r="E4" s="6"/>
      <c r="L4" s="35" t="s">
        <v>877</v>
      </c>
      <c r="M4" s="35" t="s">
        <v>878</v>
      </c>
      <c r="N4" s="35" t="s">
        <v>879</v>
      </c>
      <c r="O4" s="35" t="s">
        <v>880</v>
      </c>
      <c r="P4" s="23"/>
      <c r="Q4" s="23"/>
      <c r="R4" s="23"/>
      <c r="S4" s="23"/>
    </row>
    <row r="5" spans="1:19" ht="14.25">
      <c r="A5" s="9"/>
      <c r="B5" s="9"/>
      <c r="C5" s="10" t="s">
        <v>5</v>
      </c>
      <c r="D5" s="10" t="s">
        <v>6</v>
      </c>
      <c r="E5" s="10" t="s">
        <v>7</v>
      </c>
      <c r="L5" s="35" t="b">
        <v>0</v>
      </c>
      <c r="M5" s="35" t="b">
        <v>0</v>
      </c>
      <c r="N5" s="35" t="b">
        <v>0</v>
      </c>
      <c r="O5" s="35" t="b">
        <v>0</v>
      </c>
      <c r="P5" s="24"/>
      <c r="Q5" s="13"/>
      <c r="R5" s="13"/>
      <c r="S5" s="13"/>
    </row>
    <row r="6" spans="1:19" ht="16.5" customHeight="1">
      <c r="A6" s="58">
        <f>G6</f>
        <v>1</v>
      </c>
      <c r="B6" s="14">
        <f>IF(ISERROR(H6),"",H6)</f>
      </c>
      <c r="C6" s="33">
        <f>IF($M$3=TRUE,"",IF(ISERROR(I6),"",I6))</f>
      </c>
      <c r="D6" s="33">
        <f>IF($M$3=TRUE,"",IF(ISERROR(J6),"",J6))</f>
      </c>
      <c r="E6" s="50">
        <f>IF($M$3=TRUE,"",IF(ISERROR(K6),"",K6))</f>
      </c>
      <c r="G6" s="60">
        <v>1</v>
      </c>
      <c r="H6" s="23">
        <f aca="true" t="shared" si="0" ref="H6:H69">IF($L$5=TRUE,P6,IF($M$5=TRUE,VLOOKUP($L6,$M$6:$S$287,4,FALSE),IF($N$5=TRUE,VLOOKUP($L6,$N$6:$S$287,3,FALSE),IF($O$5=TRUE,VLOOKUP($L6,$O$6:$S$287,2,FALSE),""))))</f>
      </c>
      <c r="I6" s="26">
        <f aca="true" t="shared" si="1" ref="I6:I69">IF($L$5=TRUE,Q6,IF($M$5=TRUE,VLOOKUP($L6,$M$6:$S$287,5,FALSE),IF($N$5=TRUE,VLOOKUP($L6,$N$6:$S$287,4,FALSE),IF($O$5=TRUE,VLOOKUP($L6,$O$6:$S$287,3,FALSE),""))))</f>
      </c>
      <c r="J6" s="26">
        <f>IF($L$5=TRUE,R6,IF($M$5=TRUE,VLOOKUP($L6,$M$6:$S$287,6,FALSE),IF($N$5=TRUE,VLOOKUP($L6,$N$6:$S$287,5,FALSE),IF($O$5=TRUE,VLOOKUP($L6,$O$6:$S$287,4,FALSE),""))))</f>
      </c>
      <c r="K6" s="26">
        <f aca="true" t="shared" si="2" ref="K6:K69">IF($L$5=TRUE,S6,IF($M$5=TRUE,VLOOKUP($L6,$M$6:$S$287,7,FALSE),IF($N$5=TRUE,VLOOKUP($L6,$N$6:$S$287,6,FALSE),IF($O$5=TRUE,VLOOKUP($L6,$O$6:$S$287,5,FALSE),""))))</f>
      </c>
      <c r="L6" s="35">
        <v>1</v>
      </c>
      <c r="P6" s="24" t="str">
        <f>'不規則動詞テスト'!Z7</f>
        <v>起こる</v>
      </c>
      <c r="Q6" s="36" t="str">
        <f>'不規則動詞テスト'!AA7</f>
        <v>arise</v>
      </c>
      <c r="R6" s="36" t="str">
        <f>'不規則動詞テスト'!AB7</f>
        <v>arose</v>
      </c>
      <c r="S6" s="36" t="str">
        <f>'不規則動詞テスト'!AC7</f>
        <v>arisen</v>
      </c>
    </row>
    <row r="7" spans="1:19" ht="13.5" customHeight="1">
      <c r="A7" s="59"/>
      <c r="B7" s="17">
        <f>IF(ISERROR(H7),"",H7)</f>
      </c>
      <c r="C7" s="34">
        <f>IF($M$3=TRUE,"",IF($L$3=TRUE,"",IF(ISERROR(I7),"",I7)))</f>
      </c>
      <c r="D7" s="34">
        <f>IF($M$3=TRUE,"",IF($L$3=TRUE,"",IF(ISERROR(J7),"",J7)))</f>
      </c>
      <c r="E7" s="51">
        <f>IF($M$3=TRUE,"",IF($L$3=TRUE,"",IF(ISERROR(K7),"",K7)))</f>
      </c>
      <c r="G7" s="60"/>
      <c r="H7" s="23">
        <f t="shared" si="0"/>
      </c>
      <c r="I7" s="26">
        <f t="shared" si="1"/>
      </c>
      <c r="J7" s="26">
        <f>IF($L$5=TRUE,R7,IF($M$5=TRUE,VLOOKUP($L7,$M$6:$S$287,6,FALSE),IF($N$5=TRUE,VLOOKUP($L7,$N$6:$S$287,5,FALSE),IF($O$5=TRUE,VLOOKUP($L7,$O$6:$S$287,4,FALSE),""))))</f>
      </c>
      <c r="K7" s="26">
        <f t="shared" si="2"/>
      </c>
      <c r="L7" s="35">
        <f>L6+141</f>
        <v>142</v>
      </c>
      <c r="P7" s="24" t="str">
        <f>'不規則動詞テスト'!Z8</f>
        <v>発生する</v>
      </c>
      <c r="Q7" s="36" t="str">
        <f>'不規則動詞テスト'!AA8</f>
        <v>/əráɪz/</v>
      </c>
      <c r="R7" s="36" t="str">
        <f>'不規則動詞テスト'!AB8</f>
        <v>/əróuz/</v>
      </c>
      <c r="S7" s="36" t="str">
        <f>'不規則動詞テスト'!AC8</f>
        <v>/ərɪ́z(ə)n/</v>
      </c>
    </row>
    <row r="8" spans="1:19" ht="16.5" customHeight="1">
      <c r="A8" s="58">
        <f>G8</f>
        <v>2</v>
      </c>
      <c r="B8" s="14">
        <f aca="true" t="shared" si="3" ref="B8:B55">IF(ISERROR(H8),"",H8)</f>
      </c>
      <c r="C8" s="33">
        <f>IF($M$3=TRUE,"",IF(ISERROR(I8),"",I8))</f>
      </c>
      <c r="D8" s="33">
        <f>IF($M$3=TRUE,"",IF(ISERROR(J8),"",J8))</f>
      </c>
      <c r="E8" s="50">
        <f>IF($M$3=TRUE,"",IF(ISERROR(K8),"",K8))</f>
      </c>
      <c r="G8" s="60">
        <v>2</v>
      </c>
      <c r="H8" s="23">
        <f t="shared" si="0"/>
      </c>
      <c r="I8" s="26">
        <f t="shared" si="1"/>
      </c>
      <c r="J8" s="26">
        <f aca="true" t="shared" si="4" ref="J8:J71">IF($L$5=TRUE,R8,IF($M$5=TRUE,VLOOKUP($L8,$M$6:$S$287,6,FALSE),IF($N$5=TRUE,VLOOKUP($L8,$N$6:$S$287,5,FALSE),IF($O$5=TRUE,VLOOKUP($L8,$O$6:$S$287,4,FALSE),""))))</f>
      </c>
      <c r="K8" s="26">
        <f t="shared" si="2"/>
      </c>
      <c r="L8" s="35">
        <v>2</v>
      </c>
      <c r="P8" s="24" t="str">
        <f>'不規則動詞テスト'!Z9</f>
        <v>目をさまさせる</v>
      </c>
      <c r="Q8" s="36" t="str">
        <f>'不規則動詞テスト'!AA9</f>
        <v>awake</v>
      </c>
      <c r="R8" s="36" t="str">
        <f>'不規則動詞テスト'!AB9</f>
        <v>awoke</v>
      </c>
      <c r="S8" s="36" t="str">
        <f>'不規則動詞テスト'!AC9</f>
        <v>awoken　(awaked)</v>
      </c>
    </row>
    <row r="9" spans="1:19" ht="13.5" customHeight="1">
      <c r="A9" s="59"/>
      <c r="B9" s="17">
        <f t="shared" si="3"/>
      </c>
      <c r="C9" s="34">
        <f>IF($M$3=TRUE,"",IF($L$3=TRUE,"",IF(ISERROR(I9),"",I9)))</f>
      </c>
      <c r="D9" s="34">
        <f>IF($M$3=TRUE,"",IF($L$3=TRUE,"",IF(ISERROR(J9),"",J9)))</f>
      </c>
      <c r="E9" s="51">
        <f>IF($M$3=TRUE,"",IF($L$3=TRUE,"",IF(ISERROR(K9),"",K9)))</f>
      </c>
      <c r="G9" s="60"/>
      <c r="H9" s="23">
        <f t="shared" si="0"/>
      </c>
      <c r="I9" s="26">
        <f t="shared" si="1"/>
      </c>
      <c r="J9" s="26">
        <f t="shared" si="4"/>
      </c>
      <c r="K9" s="26">
        <f t="shared" si="2"/>
      </c>
      <c r="L9" s="35">
        <f>L8+141</f>
        <v>143</v>
      </c>
      <c r="P9" s="24" t="str">
        <f>'不規則動詞テスト'!Z10</f>
        <v>目覚める</v>
      </c>
      <c r="Q9" s="36" t="str">
        <f>'不規則動詞テスト'!AA10</f>
        <v>/əwéɪk/</v>
      </c>
      <c r="R9" s="36" t="str">
        <f>'不規則動詞テスト'!AB10</f>
        <v>/əwóuk/</v>
      </c>
      <c r="S9" s="36" t="str">
        <f>'不規則動詞テスト'!AC10</f>
        <v> /əwóuk(ə)n/　(/əwóukt/)</v>
      </c>
    </row>
    <row r="10" spans="1:19" ht="16.5" customHeight="1">
      <c r="A10" s="58">
        <f>G10</f>
        <v>3</v>
      </c>
      <c r="B10" s="14">
        <f t="shared" si="3"/>
      </c>
      <c r="C10" s="33">
        <f>IF($M$3=TRUE,"",IF(ISERROR(I10),"",I10))</f>
      </c>
      <c r="D10" s="33">
        <f>IF($M$3=TRUE,"",IF(ISERROR(J10),"",J10))</f>
      </c>
      <c r="E10" s="50">
        <f>IF($M$3=TRUE,"",IF(ISERROR(K10),"",K10))</f>
      </c>
      <c r="G10" s="60">
        <v>3</v>
      </c>
      <c r="H10" s="23">
        <f t="shared" si="0"/>
      </c>
      <c r="I10" s="26">
        <f t="shared" si="1"/>
      </c>
      <c r="J10" s="26">
        <f t="shared" si="4"/>
      </c>
      <c r="K10" s="26">
        <f t="shared" si="2"/>
      </c>
      <c r="L10" s="35">
        <v>3</v>
      </c>
      <c r="M10" s="35">
        <v>1</v>
      </c>
      <c r="N10" s="35">
        <v>1</v>
      </c>
      <c r="O10" s="35">
        <v>1</v>
      </c>
      <c r="P10" s="24" t="str">
        <f>'不規則動詞テスト'!Z11</f>
        <v>ある</v>
      </c>
      <c r="Q10" s="36" t="str">
        <f>'不規則動詞テスト'!AA11</f>
        <v>be (am/are/is)</v>
      </c>
      <c r="R10" s="36" t="str">
        <f>'不規則動詞テスト'!AB11</f>
        <v>was/were</v>
      </c>
      <c r="S10" s="36" t="str">
        <f>'不規則動詞テスト'!AC11</f>
        <v>been</v>
      </c>
    </row>
    <row r="11" spans="1:19" ht="13.5" customHeight="1">
      <c r="A11" s="59"/>
      <c r="B11" s="17">
        <f t="shared" si="3"/>
      </c>
      <c r="C11" s="34">
        <f>IF($M$3=TRUE,"",IF($L$3=TRUE,"",IF(ISERROR(I11),"",I11)))</f>
      </c>
      <c r="D11" s="34">
        <f>IF($M$3=TRUE,"",IF($L$3=TRUE,"",IF(ISERROR(J11),"",J11)))</f>
      </c>
      <c r="E11" s="51">
        <f>IF($M$3=TRUE,"",IF($L$3=TRUE,"",IF(ISERROR(K11),"",K11)))</f>
      </c>
      <c r="G11" s="60"/>
      <c r="H11" s="23">
        <f t="shared" si="0"/>
      </c>
      <c r="I11" s="26">
        <f t="shared" si="1"/>
      </c>
      <c r="J11" s="26">
        <f t="shared" si="4"/>
      </c>
      <c r="K11" s="26">
        <f t="shared" si="2"/>
      </c>
      <c r="L11" s="35">
        <f>L10+141</f>
        <v>144</v>
      </c>
      <c r="M11" s="35">
        <f>M10+141</f>
        <v>142</v>
      </c>
      <c r="N11" s="35">
        <f>N10+141</f>
        <v>142</v>
      </c>
      <c r="O11" s="35">
        <f>O10+141</f>
        <v>142</v>
      </c>
      <c r="P11" s="24" t="str">
        <f>'不規則動詞テスト'!Z12</f>
        <v>いる</v>
      </c>
      <c r="Q11" s="36" t="str">
        <f>'不規則動詞テスト'!AA12</f>
        <v>/biː/ /(ə)m/ /ər/ /ɪz/</v>
      </c>
      <c r="R11" s="36" t="str">
        <f>'不規則動詞テスト'!AB12</f>
        <v>/wəz/ /wər/ </v>
      </c>
      <c r="S11" s="36" t="str">
        <f>'不規則動詞テスト'!AC12</f>
        <v>/biːn/</v>
      </c>
    </row>
    <row r="12" spans="1:19" ht="16.5" customHeight="1">
      <c r="A12" s="58">
        <f>G12</f>
        <v>4</v>
      </c>
      <c r="B12" s="14">
        <f t="shared" si="3"/>
      </c>
      <c r="C12" s="33">
        <f>IF($M$3=TRUE,"",IF(ISERROR(I12),"",I12))</f>
      </c>
      <c r="D12" s="33">
        <f>IF($M$3=TRUE,"",IF(ISERROR(J12),"",J12))</f>
      </c>
      <c r="E12" s="50">
        <f>IF($M$3=TRUE,"",IF(ISERROR(K12),"",K12))</f>
      </c>
      <c r="G12" s="60">
        <v>4</v>
      </c>
      <c r="H12" s="23">
        <f t="shared" si="0"/>
      </c>
      <c r="I12" s="26">
        <f t="shared" si="1"/>
      </c>
      <c r="J12" s="26">
        <f t="shared" si="4"/>
      </c>
      <c r="K12" s="26">
        <f t="shared" si="2"/>
      </c>
      <c r="L12" s="35">
        <v>4</v>
      </c>
      <c r="M12" s="35">
        <v>2</v>
      </c>
      <c r="N12" s="35">
        <v>2</v>
      </c>
      <c r="P12" s="24" t="str">
        <f>'不規則動詞テスト'!Z13</f>
        <v>生む、運ぶ</v>
      </c>
      <c r="Q12" s="36" t="str">
        <f>'不規則動詞テスト'!AA13</f>
        <v>bear</v>
      </c>
      <c r="R12" s="36" t="str">
        <f>'不規則動詞テスト'!AB13</f>
        <v>bore</v>
      </c>
      <c r="S12" s="36" t="str">
        <f>'不規則動詞テスト'!AC13</f>
        <v>born (borne)</v>
      </c>
    </row>
    <row r="13" spans="1:19" ht="13.5" customHeight="1">
      <c r="A13" s="59"/>
      <c r="B13" s="17">
        <f t="shared" si="3"/>
      </c>
      <c r="C13" s="34">
        <f>IF($M$3=TRUE,"",IF($L$3=TRUE,"",IF(ISERROR(I13),"",I13)))</f>
      </c>
      <c r="D13" s="34">
        <f>IF($M$3=TRUE,"",IF($L$3=TRUE,"",IF(ISERROR(J13),"",J13)))</f>
      </c>
      <c r="E13" s="51">
        <f>IF($M$3=TRUE,"",IF($L$3=TRUE,"",IF(ISERROR(K13),"",K13)))</f>
      </c>
      <c r="G13" s="60"/>
      <c r="H13" s="23">
        <f t="shared" si="0"/>
      </c>
      <c r="I13" s="26">
        <f t="shared" si="1"/>
      </c>
      <c r="J13" s="26">
        <f t="shared" si="4"/>
      </c>
      <c r="K13" s="26">
        <f t="shared" si="2"/>
      </c>
      <c r="L13" s="35">
        <f>L12+141</f>
        <v>145</v>
      </c>
      <c r="M13" s="35">
        <f>M12+141</f>
        <v>143</v>
      </c>
      <c r="N13" s="35">
        <f>N12+141</f>
        <v>143</v>
      </c>
      <c r="P13" s="24" t="str">
        <f>'不規則動詞テスト'!Z14</f>
        <v>耐える、もつ</v>
      </c>
      <c r="Q13" s="36" t="str">
        <f>'不規則動詞テスト'!AA14</f>
        <v>/beər/</v>
      </c>
      <c r="R13" s="36" t="str">
        <f>'不規則動詞テスト'!AB14</f>
        <v>/bɔːr/</v>
      </c>
      <c r="S13" s="36" t="str">
        <f>'不規則動詞テスト'!AC14</f>
        <v>/bɔːrn/</v>
      </c>
    </row>
    <row r="14" spans="1:19" ht="16.5" customHeight="1">
      <c r="A14" s="58">
        <f>G14</f>
        <v>5</v>
      </c>
      <c r="B14" s="14">
        <f t="shared" si="3"/>
      </c>
      <c r="C14" s="33">
        <f>IF($M$3=TRUE,"",IF(ISERROR(I14),"",I14))</f>
      </c>
      <c r="D14" s="33">
        <f>IF($M$3=TRUE,"",IF(ISERROR(J14),"",J14))</f>
      </c>
      <c r="E14" s="50">
        <f>IF($M$3=TRUE,"",IF(ISERROR(K14),"",K14))</f>
      </c>
      <c r="G14" s="60">
        <v>5</v>
      </c>
      <c r="H14" s="23">
        <f t="shared" si="0"/>
      </c>
      <c r="I14" s="26">
        <f t="shared" si="1"/>
      </c>
      <c r="J14" s="26">
        <f t="shared" si="4"/>
      </c>
      <c r="K14" s="26">
        <f t="shared" si="2"/>
      </c>
      <c r="L14" s="35">
        <v>5</v>
      </c>
      <c r="P14" s="24" t="str">
        <f>'不規則動詞テスト'!Z15</f>
        <v>打つ、たたく</v>
      </c>
      <c r="Q14" s="36" t="str">
        <f>'不規則動詞テスト'!AA15</f>
        <v>beat</v>
      </c>
      <c r="R14" s="36" t="str">
        <f>'不規則動詞テスト'!AB15</f>
        <v>beat</v>
      </c>
      <c r="S14" s="36" t="str">
        <f>'不規則動詞テスト'!AC15</f>
        <v>beaten</v>
      </c>
    </row>
    <row r="15" spans="1:19" ht="13.5" customHeight="1">
      <c r="A15" s="59"/>
      <c r="B15" s="17">
        <f t="shared" si="3"/>
      </c>
      <c r="C15" s="34">
        <f>IF($M$3=TRUE,"",IF($L$3=TRUE,"",IF(ISERROR(I15),"",I15)))</f>
      </c>
      <c r="D15" s="34">
        <f>IF($M$3=TRUE,"",IF($L$3=TRUE,"",IF(ISERROR(J15),"",J15)))</f>
      </c>
      <c r="E15" s="51">
        <f>IF($M$3=TRUE,"",IF($L$3=TRUE,"",IF(ISERROR(K15),"",K15)))</f>
      </c>
      <c r="G15" s="60"/>
      <c r="H15" s="23">
        <f t="shared" si="0"/>
      </c>
      <c r="I15" s="26">
        <f t="shared" si="1"/>
      </c>
      <c r="J15" s="26">
        <f t="shared" si="4"/>
      </c>
      <c r="K15" s="26">
        <f t="shared" si="2"/>
      </c>
      <c r="L15" s="35">
        <f>L14+141</f>
        <v>146</v>
      </c>
      <c r="P15" s="24" t="str">
        <f>'不規則動詞テスト'!Z16</f>
        <v>打ち負かす</v>
      </c>
      <c r="Q15" s="36" t="str">
        <f>'不規則動詞テスト'!AA16</f>
        <v>/biːt/</v>
      </c>
      <c r="R15" s="36" t="str">
        <f>'不規則動詞テスト'!AB16</f>
        <v>/biːt/</v>
      </c>
      <c r="S15" s="36" t="str">
        <f>'不規則動詞テスト'!AC16</f>
        <v>/bíːt(ə)n/</v>
      </c>
    </row>
    <row r="16" spans="1:19" ht="16.5" customHeight="1">
      <c r="A16" s="58">
        <f>G16</f>
        <v>6</v>
      </c>
      <c r="B16" s="14">
        <f t="shared" si="3"/>
      </c>
      <c r="C16" s="33">
        <f>IF($M$3=TRUE,"",IF(ISERROR(I16),"",I16))</f>
      </c>
      <c r="D16" s="33">
        <f>IF($M$3=TRUE,"",IF(ISERROR(J16),"",J16))</f>
      </c>
      <c r="E16" s="50">
        <f>IF($M$3=TRUE,"",IF(ISERROR(K16),"",K16))</f>
      </c>
      <c r="G16" s="60">
        <v>6</v>
      </c>
      <c r="H16" s="23">
        <f t="shared" si="0"/>
      </c>
      <c r="I16" s="26">
        <f t="shared" si="1"/>
      </c>
      <c r="J16" s="26">
        <f t="shared" si="4"/>
      </c>
      <c r="K16" s="26">
        <f t="shared" si="2"/>
      </c>
      <c r="L16" s="35">
        <v>6</v>
      </c>
      <c r="M16" s="35">
        <v>3</v>
      </c>
      <c r="N16" s="35">
        <v>3</v>
      </c>
      <c r="O16" s="35">
        <v>2</v>
      </c>
      <c r="P16" s="24" t="str">
        <f>'不規則動詞テスト'!Z17</f>
        <v>(～に)なる</v>
      </c>
      <c r="Q16" s="36" t="str">
        <f>'不規則動詞テスト'!AA17</f>
        <v>become</v>
      </c>
      <c r="R16" s="36" t="str">
        <f>'不規則動詞テスト'!AB17</f>
        <v>became</v>
      </c>
      <c r="S16" s="36" t="str">
        <f>'不規則動詞テスト'!AC17</f>
        <v>become</v>
      </c>
    </row>
    <row r="17" spans="1:19" ht="13.5" customHeight="1">
      <c r="A17" s="59"/>
      <c r="B17" s="17">
        <f t="shared" si="3"/>
      </c>
      <c r="C17" s="34">
        <f>IF($M$3=TRUE,"",IF($L$3=TRUE,"",IF(ISERROR(I17),"",I17)))</f>
      </c>
      <c r="D17" s="34">
        <f>IF($M$3=TRUE,"",IF($L$3=TRUE,"",IF(ISERROR(J17),"",J17)))</f>
      </c>
      <c r="E17" s="51">
        <f>IF($M$3=TRUE,"",IF($L$3=TRUE,"",IF(ISERROR(K17),"",K17)))</f>
      </c>
      <c r="G17" s="60"/>
      <c r="H17" s="23">
        <f t="shared" si="0"/>
      </c>
      <c r="I17" s="26">
        <f t="shared" si="1"/>
      </c>
      <c r="J17" s="26">
        <f t="shared" si="4"/>
      </c>
      <c r="K17" s="26">
        <f t="shared" si="2"/>
      </c>
      <c r="L17" s="35">
        <f>L16+141</f>
        <v>147</v>
      </c>
      <c r="M17" s="35">
        <f>M16+141</f>
        <v>144</v>
      </c>
      <c r="N17" s="35">
        <f>N16+141</f>
        <v>144</v>
      </c>
      <c r="O17" s="35">
        <f>O16+141</f>
        <v>143</v>
      </c>
      <c r="P17" s="24" t="str">
        <f>'不規則動詞テスト'!Z18</f>
        <v>似合う</v>
      </c>
      <c r="Q17" s="36" t="str">
        <f>'不規則動詞テスト'!AA18</f>
        <v>/bɪkʌ́m/</v>
      </c>
      <c r="R17" s="36" t="str">
        <f>'不規則動詞テスト'!AB18</f>
        <v>/bɪkéɪm/</v>
      </c>
      <c r="S17" s="36" t="str">
        <f>'不規則動詞テスト'!AC18</f>
        <v>/bɪkʌ́m/</v>
      </c>
    </row>
    <row r="18" spans="1:19" ht="16.5" customHeight="1">
      <c r="A18" s="58">
        <f>G18</f>
        <v>7</v>
      </c>
      <c r="B18" s="14">
        <f t="shared" si="3"/>
      </c>
      <c r="C18" s="33">
        <f>IF($M$3=TRUE,"",IF(ISERROR(I18),"",I18))</f>
      </c>
      <c r="D18" s="33">
        <f>IF($M$3=TRUE,"",IF(ISERROR(J18),"",J18))</f>
      </c>
      <c r="E18" s="50">
        <f>IF($M$3=TRUE,"",IF(ISERROR(K18),"",K18))</f>
      </c>
      <c r="G18" s="60">
        <v>7</v>
      </c>
      <c r="H18" s="23">
        <f t="shared" si="0"/>
      </c>
      <c r="I18" s="26">
        <f t="shared" si="1"/>
      </c>
      <c r="J18" s="26">
        <f t="shared" si="4"/>
      </c>
      <c r="K18" s="26">
        <f t="shared" si="2"/>
      </c>
      <c r="L18" s="35">
        <v>7</v>
      </c>
      <c r="M18" s="35">
        <v>4</v>
      </c>
      <c r="N18" s="35">
        <v>4</v>
      </c>
      <c r="O18" s="35">
        <v>3</v>
      </c>
      <c r="P18" s="24" t="str">
        <f>'不規則動詞テスト'!Z19</f>
        <v>始まる</v>
      </c>
      <c r="Q18" s="36" t="str">
        <f>'不規則動詞テスト'!AA19</f>
        <v>begin</v>
      </c>
      <c r="R18" s="36" t="str">
        <f>'不規則動詞テスト'!AB19</f>
        <v>began</v>
      </c>
      <c r="S18" s="36" t="str">
        <f>'不規則動詞テスト'!AC19</f>
        <v>begun</v>
      </c>
    </row>
    <row r="19" spans="1:19" ht="13.5" customHeight="1">
      <c r="A19" s="59"/>
      <c r="B19" s="17">
        <f t="shared" si="3"/>
      </c>
      <c r="C19" s="34">
        <f>IF($M$3=TRUE,"",IF($L$3=TRUE,"",IF(ISERROR(I19),"",I19)))</f>
      </c>
      <c r="D19" s="34">
        <f>IF($M$3=TRUE,"",IF($L$3=TRUE,"",IF(ISERROR(J19),"",J19)))</f>
      </c>
      <c r="E19" s="51">
        <f>IF($M$3=TRUE,"",IF($L$3=TRUE,"",IF(ISERROR(K19),"",K19)))</f>
      </c>
      <c r="G19" s="60"/>
      <c r="H19" s="23">
        <f t="shared" si="0"/>
      </c>
      <c r="I19" s="26">
        <f t="shared" si="1"/>
      </c>
      <c r="J19" s="26">
        <f t="shared" si="4"/>
      </c>
      <c r="K19" s="26">
        <f t="shared" si="2"/>
      </c>
      <c r="L19" s="35">
        <f>L18+141</f>
        <v>148</v>
      </c>
      <c r="M19" s="35">
        <f>M18+141</f>
        <v>145</v>
      </c>
      <c r="N19" s="35">
        <f>N18+141</f>
        <v>145</v>
      </c>
      <c r="O19" s="35">
        <f>O18+141</f>
        <v>144</v>
      </c>
      <c r="P19" s="24" t="str">
        <f>'不規則動詞テスト'!Z20</f>
        <v>始める</v>
      </c>
      <c r="Q19" s="36" t="str">
        <f>'不規則動詞テスト'!AA20</f>
        <v>/bɪɡɪ́n/</v>
      </c>
      <c r="R19" s="36" t="str">
        <f>'不規則動詞テスト'!AB20</f>
        <v>/bɪɡǽn/</v>
      </c>
      <c r="S19" s="36" t="str">
        <f>'不規則動詞テスト'!AC20</f>
        <v>/bɪɡʌ́n/</v>
      </c>
    </row>
    <row r="20" spans="1:19" ht="16.5" customHeight="1">
      <c r="A20" s="58">
        <f>G20</f>
        <v>8</v>
      </c>
      <c r="B20" s="14">
        <f t="shared" si="3"/>
      </c>
      <c r="C20" s="33">
        <f>IF($M$3=TRUE,"",IF(ISERROR(I20),"",I20))</f>
      </c>
      <c r="D20" s="33">
        <f>IF($M$3=TRUE,"",IF(ISERROR(J20),"",J20))</f>
      </c>
      <c r="E20" s="50">
        <f>IF($M$3=TRUE,"",IF(ISERROR(K20),"",K20))</f>
      </c>
      <c r="G20" s="60">
        <v>8</v>
      </c>
      <c r="H20" s="23">
        <f t="shared" si="0"/>
      </c>
      <c r="I20" s="26">
        <f t="shared" si="1"/>
      </c>
      <c r="J20" s="26">
        <f t="shared" si="4"/>
      </c>
      <c r="K20" s="26">
        <f t="shared" si="2"/>
      </c>
      <c r="L20" s="35">
        <v>8</v>
      </c>
      <c r="P20" s="24" t="str">
        <f>'不規則動詞テスト'!Z21</f>
        <v>曲げる</v>
      </c>
      <c r="Q20" s="36" t="str">
        <f>'不規則動詞テスト'!AA21</f>
        <v>bend</v>
      </c>
      <c r="R20" s="36" t="str">
        <f>'不規則動詞テスト'!AB21</f>
        <v>bent</v>
      </c>
      <c r="S20" s="36" t="str">
        <f>'不規則動詞テスト'!AC21</f>
        <v>bent</v>
      </c>
    </row>
    <row r="21" spans="1:19" ht="13.5" customHeight="1">
      <c r="A21" s="59"/>
      <c r="B21" s="17">
        <f t="shared" si="3"/>
      </c>
      <c r="C21" s="34">
        <f>IF($M$3=TRUE,"",IF($L$3=TRUE,"",IF(ISERROR(I21),"",I21)))</f>
      </c>
      <c r="D21" s="34">
        <f>IF($M$3=TRUE,"",IF($L$3=TRUE,"",IF(ISERROR(J21),"",J21)))</f>
      </c>
      <c r="E21" s="51">
        <f>IF($M$3=TRUE,"",IF($L$3=TRUE,"",IF(ISERROR(K21),"",K21)))</f>
      </c>
      <c r="G21" s="60"/>
      <c r="H21" s="23">
        <f t="shared" si="0"/>
      </c>
      <c r="I21" s="26">
        <f t="shared" si="1"/>
      </c>
      <c r="J21" s="26">
        <f t="shared" si="4"/>
      </c>
      <c r="K21" s="26">
        <f t="shared" si="2"/>
      </c>
      <c r="L21" s="35">
        <f>L20+141</f>
        <v>149</v>
      </c>
      <c r="P21" s="24" t="str">
        <f>'不規則動詞テスト'!Z22</f>
        <v>曲がる</v>
      </c>
      <c r="Q21" s="36" t="str">
        <f>'不規則動詞テスト'!AA22</f>
        <v>/bend/</v>
      </c>
      <c r="R21" s="36" t="str">
        <f>'不規則動詞テスト'!AB22</f>
        <v>/bent/</v>
      </c>
      <c r="S21" s="36" t="str">
        <f>'不規則動詞テスト'!AC22</f>
        <v>/bent/</v>
      </c>
    </row>
    <row r="22" spans="1:19" ht="16.5" customHeight="1">
      <c r="A22" s="58">
        <f>G22</f>
        <v>9</v>
      </c>
      <c r="B22" s="14">
        <f t="shared" si="3"/>
      </c>
      <c r="C22" s="33">
        <f>IF($M$3=TRUE,"",IF(ISERROR(I22),"",I22))</f>
      </c>
      <c r="D22" s="33">
        <f>IF($M$3=TRUE,"",IF(ISERROR(J22),"",J22))</f>
      </c>
      <c r="E22" s="50">
        <f>IF($M$3=TRUE,"",IF(ISERROR(K22),"",K22))</f>
      </c>
      <c r="G22" s="60">
        <v>9</v>
      </c>
      <c r="H22" s="23">
        <f t="shared" si="0"/>
      </c>
      <c r="I22" s="26">
        <f t="shared" si="1"/>
      </c>
      <c r="J22" s="26">
        <f t="shared" si="4"/>
      </c>
      <c r="K22" s="26">
        <f t="shared" si="2"/>
      </c>
      <c r="L22" s="35">
        <v>9</v>
      </c>
      <c r="P22" s="24">
        <f>'不規則動詞テスト'!Z23</f>
        <v>0</v>
      </c>
      <c r="Q22" s="36" t="str">
        <f>'不規則動詞テスト'!AA23</f>
        <v>bet</v>
      </c>
      <c r="R22" s="36" t="str">
        <f>'不規則動詞テスト'!AB23</f>
        <v>bet</v>
      </c>
      <c r="S22" s="36" t="str">
        <f>'不規則動詞テスト'!AC23</f>
        <v>bet</v>
      </c>
    </row>
    <row r="23" spans="1:19" ht="13.5" customHeight="1">
      <c r="A23" s="59"/>
      <c r="B23" s="17">
        <f t="shared" si="3"/>
      </c>
      <c r="C23" s="34">
        <f>IF($M$3=TRUE,"",IF($L$3=TRUE,"",IF(ISERROR(I23),"",I23)))</f>
      </c>
      <c r="D23" s="34">
        <f>IF($M$3=TRUE,"",IF($L$3=TRUE,"",IF(ISERROR(J23),"",J23)))</f>
      </c>
      <c r="E23" s="51">
        <f>IF($M$3=TRUE,"",IF($L$3=TRUE,"",IF(ISERROR(K23),"",K23)))</f>
      </c>
      <c r="G23" s="60"/>
      <c r="H23" s="23">
        <f t="shared" si="0"/>
      </c>
      <c r="I23" s="26">
        <f t="shared" si="1"/>
      </c>
      <c r="J23" s="26">
        <f t="shared" si="4"/>
      </c>
      <c r="K23" s="26">
        <f t="shared" si="2"/>
      </c>
      <c r="L23" s="35">
        <f>L22+141</f>
        <v>150</v>
      </c>
      <c r="P23" s="24" t="str">
        <f>'不規則動詞テスト'!Z24</f>
        <v>賭ける</v>
      </c>
      <c r="Q23" s="36" t="str">
        <f>'不規則動詞テスト'!AA24</f>
        <v>/bet/</v>
      </c>
      <c r="R23" s="36" t="str">
        <f>'不規則動詞テスト'!AB24</f>
        <v>/bet/</v>
      </c>
      <c r="S23" s="36" t="str">
        <f>'不規則動詞テスト'!AC24</f>
        <v>/bet/</v>
      </c>
    </row>
    <row r="24" spans="1:19" ht="16.5" customHeight="1">
      <c r="A24" s="58">
        <f>G24</f>
        <v>10</v>
      </c>
      <c r="B24" s="14">
        <f t="shared" si="3"/>
      </c>
      <c r="C24" s="33">
        <f>IF($M$3=TRUE,"",IF(ISERROR(I24),"",I24))</f>
      </c>
      <c r="D24" s="33">
        <f>IF($M$3=TRUE,"",IF(ISERROR(J24),"",J24))</f>
      </c>
      <c r="E24" s="50">
        <f>IF($M$3=TRUE,"",IF(ISERROR(K24),"",K24))</f>
      </c>
      <c r="G24" s="60">
        <v>10</v>
      </c>
      <c r="H24" s="23">
        <f t="shared" si="0"/>
      </c>
      <c r="I24" s="26">
        <f t="shared" si="1"/>
      </c>
      <c r="J24" s="26">
        <f t="shared" si="4"/>
      </c>
      <c r="K24" s="26">
        <f t="shared" si="2"/>
      </c>
      <c r="L24" s="35">
        <v>10</v>
      </c>
      <c r="P24" s="24">
        <f>'不規則動詞テスト'!Z25</f>
        <v>0</v>
      </c>
      <c r="Q24" s="36" t="str">
        <f>'不規則動詞テスト'!AA25</f>
        <v>bid</v>
      </c>
      <c r="R24" s="36" t="str">
        <f>'不規則動詞テスト'!AB25</f>
        <v>bade</v>
      </c>
      <c r="S24" s="36" t="str">
        <f>'不規則動詞テスト'!AC25</f>
        <v>bidden</v>
      </c>
    </row>
    <row r="25" spans="1:19" ht="13.5" customHeight="1">
      <c r="A25" s="59"/>
      <c r="B25" s="17">
        <f t="shared" si="3"/>
      </c>
      <c r="C25" s="34">
        <f>IF($M$3=TRUE,"",IF($L$3=TRUE,"",IF(ISERROR(I25),"",I25)))</f>
      </c>
      <c r="D25" s="34">
        <f>IF($M$3=TRUE,"",IF($L$3=TRUE,"",IF(ISERROR(J25),"",J25)))</f>
      </c>
      <c r="E25" s="51">
        <f>IF($M$3=TRUE,"",IF($L$3=TRUE,"",IF(ISERROR(K25),"",K25)))</f>
      </c>
      <c r="G25" s="60"/>
      <c r="H25" s="23">
        <f t="shared" si="0"/>
      </c>
      <c r="I25" s="26">
        <f t="shared" si="1"/>
      </c>
      <c r="J25" s="26">
        <f t="shared" si="4"/>
      </c>
      <c r="K25" s="26">
        <f t="shared" si="2"/>
      </c>
      <c r="L25" s="35">
        <f>L24+141</f>
        <v>151</v>
      </c>
      <c r="P25" s="24" t="str">
        <f>'不規則動詞テスト'!Z26</f>
        <v>命ずる</v>
      </c>
      <c r="Q25" s="36" t="str">
        <f>'不規則動詞テスト'!AA26</f>
        <v>/bɪd/</v>
      </c>
      <c r="R25" s="36" t="str">
        <f>'不規則動詞テスト'!AB26</f>
        <v>/bæd, beɪd/</v>
      </c>
      <c r="S25" s="36" t="str">
        <f>'不規則動詞テスト'!AC26</f>
        <v>/bɪ́d(ə)n/</v>
      </c>
    </row>
    <row r="26" spans="1:19" ht="16.5" customHeight="1">
      <c r="A26" s="58">
        <f>G26</f>
        <v>11</v>
      </c>
      <c r="B26" s="14">
        <f t="shared" si="3"/>
      </c>
      <c r="C26" s="33">
        <f>IF($M$3=TRUE,"",IF(ISERROR(I26),"",I26))</f>
      </c>
      <c r="D26" s="33">
        <f>IF($M$3=TRUE,"",IF(ISERROR(J26),"",J26))</f>
      </c>
      <c r="E26" s="50">
        <f>IF($M$3=TRUE,"",IF(ISERROR(K26),"",K26))</f>
      </c>
      <c r="G26" s="60">
        <v>11</v>
      </c>
      <c r="H26" s="23">
        <f t="shared" si="0"/>
      </c>
      <c r="I26" s="26">
        <f t="shared" si="1"/>
      </c>
      <c r="J26" s="26">
        <f t="shared" si="4"/>
      </c>
      <c r="K26" s="26">
        <f t="shared" si="2"/>
      </c>
      <c r="L26" s="35">
        <v>11</v>
      </c>
      <c r="P26" s="24" t="str">
        <f>'不規則動詞テスト'!Z27</f>
        <v>縛る、くくる</v>
      </c>
      <c r="Q26" s="36" t="str">
        <f>'不規則動詞テスト'!AA27</f>
        <v>bind </v>
      </c>
      <c r="R26" s="36" t="str">
        <f>'不規則動詞テスト'!AB27</f>
        <v>bound</v>
      </c>
      <c r="S26" s="36" t="str">
        <f>'不規則動詞テスト'!AC27</f>
        <v>bound</v>
      </c>
    </row>
    <row r="27" spans="1:19" ht="13.5" customHeight="1">
      <c r="A27" s="59"/>
      <c r="B27" s="17">
        <f t="shared" si="3"/>
      </c>
      <c r="C27" s="34">
        <f>IF($M$3=TRUE,"",IF($L$3=TRUE,"",IF(ISERROR(I27),"",I27)))</f>
      </c>
      <c r="D27" s="34">
        <f>IF($M$3=TRUE,"",IF($L$3=TRUE,"",IF(ISERROR(J27),"",J27)))</f>
      </c>
      <c r="E27" s="51">
        <f>IF($M$3=TRUE,"",IF($L$3=TRUE,"",IF(ISERROR(K27),"",K27)))</f>
      </c>
      <c r="G27" s="60"/>
      <c r="H27" s="23">
        <f t="shared" si="0"/>
      </c>
      <c r="I27" s="26">
        <f t="shared" si="1"/>
      </c>
      <c r="J27" s="26">
        <f t="shared" si="4"/>
      </c>
      <c r="K27" s="26">
        <f t="shared" si="2"/>
      </c>
      <c r="L27" s="35">
        <f>L26+141</f>
        <v>152</v>
      </c>
      <c r="P27" s="24" t="str">
        <f>'不規則動詞テスト'!Z28</f>
        <v>束ねる</v>
      </c>
      <c r="Q27" s="36" t="str">
        <f>'不規則動詞テスト'!AA28</f>
        <v>/baɪnd/</v>
      </c>
      <c r="R27" s="36" t="str">
        <f>'不規則動詞テスト'!AB28</f>
        <v>/baund/</v>
      </c>
      <c r="S27" s="36" t="str">
        <f>'不規則動詞テスト'!AC28</f>
        <v>/baund/</v>
      </c>
    </row>
    <row r="28" spans="1:19" ht="16.5" customHeight="1">
      <c r="A28" s="58">
        <f>G28</f>
        <v>12</v>
      </c>
      <c r="B28" s="14">
        <f t="shared" si="3"/>
      </c>
      <c r="C28" s="33">
        <f>IF($M$3=TRUE,"",IF(ISERROR(I28),"",I28))</f>
      </c>
      <c r="D28" s="33">
        <f>IF($M$3=TRUE,"",IF(ISERROR(J28),"",J28))</f>
      </c>
      <c r="E28" s="50">
        <f>IF($M$3=TRUE,"",IF(ISERROR(K28),"",K28))</f>
      </c>
      <c r="G28" s="60">
        <v>12</v>
      </c>
      <c r="H28" s="23">
        <f t="shared" si="0"/>
      </c>
      <c r="I28" s="26">
        <f t="shared" si="1"/>
      </c>
      <c r="J28" s="26">
        <f t="shared" si="4"/>
      </c>
      <c r="K28" s="26">
        <f t="shared" si="2"/>
      </c>
      <c r="L28" s="35">
        <v>12</v>
      </c>
      <c r="M28" s="35">
        <v>5</v>
      </c>
      <c r="P28" s="24" t="str">
        <f>'不規則動詞テスト'!Z29</f>
        <v>かむ</v>
      </c>
      <c r="Q28" s="36" t="str">
        <f>'不規則動詞テスト'!AA29</f>
        <v>bite</v>
      </c>
      <c r="R28" s="36" t="str">
        <f>'不規則動詞テスト'!AB29</f>
        <v>bit</v>
      </c>
      <c r="S28" s="36" t="str">
        <f>'不規則動詞テスト'!AC29</f>
        <v>bitten</v>
      </c>
    </row>
    <row r="29" spans="1:19" ht="13.5" customHeight="1">
      <c r="A29" s="59"/>
      <c r="B29" s="17">
        <f t="shared" si="3"/>
      </c>
      <c r="C29" s="34">
        <f>IF($M$3=TRUE,"",IF($L$3=TRUE,"",IF(ISERROR(I29),"",I29)))</f>
      </c>
      <c r="D29" s="34">
        <f>IF($M$3=TRUE,"",IF($L$3=TRUE,"",IF(ISERROR(J29),"",J29)))</f>
      </c>
      <c r="E29" s="51">
        <f>IF($M$3=TRUE,"",IF($L$3=TRUE,"",IF(ISERROR(K29),"",K29)))</f>
      </c>
      <c r="G29" s="60"/>
      <c r="H29" s="23">
        <f t="shared" si="0"/>
      </c>
      <c r="I29" s="26">
        <f t="shared" si="1"/>
      </c>
      <c r="J29" s="26">
        <f t="shared" si="4"/>
      </c>
      <c r="K29" s="26">
        <f t="shared" si="2"/>
      </c>
      <c r="L29" s="35">
        <f>L28+141</f>
        <v>153</v>
      </c>
      <c r="M29" s="35">
        <f>M28+141</f>
        <v>146</v>
      </c>
      <c r="P29" s="24" t="str">
        <f>'不規則動詞テスト'!Z30</f>
        <v>かみつく</v>
      </c>
      <c r="Q29" s="36" t="str">
        <f>'不規則動詞テスト'!AA30</f>
        <v>/baɪt/</v>
      </c>
      <c r="R29" s="36" t="str">
        <f>'不規則動詞テスト'!AB30</f>
        <v>/bɪt/</v>
      </c>
      <c r="S29" s="36" t="str">
        <f>'不規則動詞テスト'!AC30</f>
        <v>/bɪ́t(ə)n/</v>
      </c>
    </row>
    <row r="30" spans="1:19" ht="16.5" customHeight="1">
      <c r="A30" s="58">
        <f>G30</f>
        <v>13</v>
      </c>
      <c r="B30" s="14">
        <f t="shared" si="3"/>
      </c>
      <c r="C30" s="33">
        <f>IF($M$3=TRUE,"",IF(ISERROR(I30),"",I30))</f>
      </c>
      <c r="D30" s="33">
        <f>IF($M$3=TRUE,"",IF(ISERROR(J30),"",J30))</f>
      </c>
      <c r="E30" s="50">
        <f>IF($M$3=TRUE,"",IF(ISERROR(K30),"",K30))</f>
      </c>
      <c r="G30" s="60">
        <v>13</v>
      </c>
      <c r="H30" s="23">
        <f t="shared" si="0"/>
      </c>
      <c r="I30" s="26">
        <f t="shared" si="1"/>
      </c>
      <c r="J30" s="26">
        <f t="shared" si="4"/>
      </c>
      <c r="K30" s="26">
        <f t="shared" si="2"/>
      </c>
      <c r="L30" s="35">
        <v>13</v>
      </c>
      <c r="P30" s="24" t="str">
        <f>'不規則動詞テスト'!Z31</f>
        <v>出血する</v>
      </c>
      <c r="Q30" s="36" t="str">
        <f>'不規則動詞テスト'!AA31</f>
        <v>bleed</v>
      </c>
      <c r="R30" s="36" t="str">
        <f>'不規則動詞テスト'!AB31</f>
        <v>bled</v>
      </c>
      <c r="S30" s="36" t="str">
        <f>'不規則動詞テスト'!AC31</f>
        <v>bled</v>
      </c>
    </row>
    <row r="31" spans="1:19" ht="13.5" customHeight="1">
      <c r="A31" s="59"/>
      <c r="B31" s="17">
        <f t="shared" si="3"/>
      </c>
      <c r="C31" s="34">
        <f>IF($M$3=TRUE,"",IF($L$3=TRUE,"",IF(ISERROR(I31),"",I31)))</f>
      </c>
      <c r="D31" s="34">
        <f>IF($M$3=TRUE,"",IF($L$3=TRUE,"",IF(ISERROR(J31),"",J31)))</f>
      </c>
      <c r="E31" s="51">
        <f>IF($M$3=TRUE,"",IF($L$3=TRUE,"",IF(ISERROR(K31),"",K31)))</f>
      </c>
      <c r="G31" s="60"/>
      <c r="H31" s="23">
        <f t="shared" si="0"/>
      </c>
      <c r="I31" s="26">
        <f t="shared" si="1"/>
      </c>
      <c r="J31" s="26">
        <f t="shared" si="4"/>
      </c>
      <c r="K31" s="26">
        <f t="shared" si="2"/>
      </c>
      <c r="L31" s="35">
        <f>L30+141</f>
        <v>154</v>
      </c>
      <c r="P31" s="24" t="str">
        <f>'不規則動詞テスト'!Z32</f>
        <v>血を流す</v>
      </c>
      <c r="Q31" s="36" t="str">
        <f>'不規則動詞テスト'!AA32</f>
        <v>/bliːd/</v>
      </c>
      <c r="R31" s="36" t="str">
        <f>'不規則動詞テスト'!AB32</f>
        <v>/bled/</v>
      </c>
      <c r="S31" s="36" t="str">
        <f>'不規則動詞テスト'!AC32</f>
        <v>/bled/</v>
      </c>
    </row>
    <row r="32" spans="1:19" ht="16.5" customHeight="1">
      <c r="A32" s="58">
        <f>G32</f>
        <v>14</v>
      </c>
      <c r="B32" s="14">
        <f t="shared" si="3"/>
      </c>
      <c r="C32" s="33">
        <f>IF($M$3=TRUE,"",IF(ISERROR(I32),"",I32))</f>
      </c>
      <c r="D32" s="33">
        <f>IF($M$3=TRUE,"",IF(ISERROR(J32),"",J32))</f>
      </c>
      <c r="E32" s="50">
        <f>IF($M$3=TRUE,"",IF(ISERROR(K32),"",K32))</f>
      </c>
      <c r="G32" s="60">
        <v>14</v>
      </c>
      <c r="H32" s="23">
        <f t="shared" si="0"/>
      </c>
      <c r="I32" s="26">
        <f t="shared" si="1"/>
      </c>
      <c r="J32" s="26">
        <f t="shared" si="4"/>
      </c>
      <c r="K32" s="26">
        <f t="shared" si="2"/>
      </c>
      <c r="L32" s="35">
        <v>14</v>
      </c>
      <c r="M32" s="35">
        <v>6</v>
      </c>
      <c r="P32" s="24">
        <f>'不規則動詞テスト'!Z33</f>
        <v>0</v>
      </c>
      <c r="Q32" s="36" t="str">
        <f>'不規則動詞テスト'!AA33</f>
        <v>blow</v>
      </c>
      <c r="R32" s="36" t="str">
        <f>'不規則動詞テスト'!AB33</f>
        <v>blew</v>
      </c>
      <c r="S32" s="36" t="str">
        <f>'不規則動詞テスト'!AC33</f>
        <v>blown</v>
      </c>
    </row>
    <row r="33" spans="1:19" ht="13.5" customHeight="1">
      <c r="A33" s="59"/>
      <c r="B33" s="17">
        <f t="shared" si="3"/>
      </c>
      <c r="C33" s="34">
        <f>IF($M$3=TRUE,"",IF($L$3=TRUE,"",IF(ISERROR(I33),"",I33)))</f>
      </c>
      <c r="D33" s="34">
        <f>IF($M$3=TRUE,"",IF($L$3=TRUE,"",IF(ISERROR(J33),"",J33)))</f>
      </c>
      <c r="E33" s="51">
        <f>IF($M$3=TRUE,"",IF($L$3=TRUE,"",IF(ISERROR(K33),"",K33)))</f>
      </c>
      <c r="G33" s="60"/>
      <c r="H33" s="23">
        <f t="shared" si="0"/>
      </c>
      <c r="I33" s="26">
        <f t="shared" si="1"/>
      </c>
      <c r="J33" s="26">
        <f t="shared" si="4"/>
      </c>
      <c r="K33" s="26">
        <f t="shared" si="2"/>
      </c>
      <c r="L33" s="35">
        <f>L32+141</f>
        <v>155</v>
      </c>
      <c r="M33" s="35">
        <f>M32+141</f>
        <v>147</v>
      </c>
      <c r="P33" s="24" t="str">
        <f>'不規則動詞テスト'!Z34</f>
        <v>吹く</v>
      </c>
      <c r="Q33" s="36" t="str">
        <f>'不規則動詞テスト'!AA34</f>
        <v>/blou/</v>
      </c>
      <c r="R33" s="36" t="str">
        <f>'不規則動詞テスト'!AB34</f>
        <v>/bluː/</v>
      </c>
      <c r="S33" s="36" t="str">
        <f>'不規則動詞テスト'!AC34</f>
        <v>/bloun/</v>
      </c>
    </row>
    <row r="34" spans="1:19" ht="16.5" customHeight="1">
      <c r="A34" s="58">
        <f>G34</f>
        <v>15</v>
      </c>
      <c r="B34" s="14">
        <f t="shared" si="3"/>
      </c>
      <c r="C34" s="33">
        <f>IF($M$3=TRUE,"",IF(ISERROR(I34),"",I34))</f>
      </c>
      <c r="D34" s="33">
        <f>IF($M$3=TRUE,"",IF(ISERROR(J34),"",J34))</f>
      </c>
      <c r="E34" s="50">
        <f>IF($M$3=TRUE,"",IF(ISERROR(K34),"",K34))</f>
      </c>
      <c r="G34" s="60">
        <v>15</v>
      </c>
      <c r="H34" s="23">
        <f t="shared" si="0"/>
      </c>
      <c r="I34" s="26">
        <f t="shared" si="1"/>
      </c>
      <c r="J34" s="26">
        <f t="shared" si="4"/>
      </c>
      <c r="K34" s="26">
        <f t="shared" si="2"/>
      </c>
      <c r="L34" s="35">
        <v>15</v>
      </c>
      <c r="M34" s="35">
        <v>7</v>
      </c>
      <c r="N34" s="35">
        <v>5</v>
      </c>
      <c r="P34" s="24" t="str">
        <f>'不規則動詞テスト'!Z35</f>
        <v>こわす</v>
      </c>
      <c r="Q34" s="36" t="str">
        <f>'不規則動詞テスト'!AA35</f>
        <v>break</v>
      </c>
      <c r="R34" s="36" t="str">
        <f>'不規則動詞テスト'!AB35</f>
        <v>broke</v>
      </c>
      <c r="S34" s="36" t="str">
        <f>'不規則動詞テスト'!AC35</f>
        <v>broken</v>
      </c>
    </row>
    <row r="35" spans="1:19" ht="13.5" customHeight="1">
      <c r="A35" s="59"/>
      <c r="B35" s="17">
        <f t="shared" si="3"/>
      </c>
      <c r="C35" s="34">
        <f>IF($M$3=TRUE,"",IF($L$3=TRUE,"",IF(ISERROR(I35),"",I35)))</f>
      </c>
      <c r="D35" s="34">
        <f>IF($M$3=TRUE,"",IF($L$3=TRUE,"",IF(ISERROR(J35),"",J35)))</f>
      </c>
      <c r="E35" s="51">
        <f>IF($M$3=TRUE,"",IF($L$3=TRUE,"",IF(ISERROR(K35),"",K35)))</f>
      </c>
      <c r="G35" s="60"/>
      <c r="H35" s="23">
        <f t="shared" si="0"/>
      </c>
      <c r="I35" s="26">
        <f t="shared" si="1"/>
      </c>
      <c r="J35" s="26">
        <f t="shared" si="4"/>
      </c>
      <c r="K35" s="26">
        <f t="shared" si="2"/>
      </c>
      <c r="L35" s="35">
        <f>L34+141</f>
        <v>156</v>
      </c>
      <c r="M35" s="35">
        <f>M34+141</f>
        <v>148</v>
      </c>
      <c r="N35" s="35">
        <f>N34+141</f>
        <v>146</v>
      </c>
      <c r="P35" s="24" t="str">
        <f>'不規則動詞テスト'!Z36</f>
        <v>破る</v>
      </c>
      <c r="Q35" s="36" t="str">
        <f>'不規則動詞テスト'!AA36</f>
        <v>/breɪk/</v>
      </c>
      <c r="R35" s="36" t="str">
        <f>'不規則動詞テスト'!AB36</f>
        <v>/brouk/</v>
      </c>
      <c r="S35" s="36" t="str">
        <f>'不規則動詞テスト'!AC36</f>
        <v>/bróuk(ə)n/</v>
      </c>
    </row>
    <row r="36" spans="1:19" ht="16.5" customHeight="1">
      <c r="A36" s="58">
        <f>G36</f>
        <v>16</v>
      </c>
      <c r="B36" s="14">
        <f t="shared" si="3"/>
      </c>
      <c r="C36" s="33">
        <f>IF($M$3=TRUE,"",IF(ISERROR(I36),"",I36))</f>
      </c>
      <c r="D36" s="33">
        <f>IF($M$3=TRUE,"",IF(ISERROR(J36),"",J36))</f>
      </c>
      <c r="E36" s="50">
        <f>IF($M$3=TRUE,"",IF(ISERROR(K36),"",K36))</f>
      </c>
      <c r="G36" s="60">
        <v>16</v>
      </c>
      <c r="H36" s="23">
        <f t="shared" si="0"/>
      </c>
      <c r="I36" s="26">
        <f t="shared" si="1"/>
      </c>
      <c r="J36" s="26">
        <f t="shared" si="4"/>
      </c>
      <c r="K36" s="26">
        <f t="shared" si="2"/>
      </c>
      <c r="L36" s="35">
        <v>16</v>
      </c>
      <c r="P36" s="24" t="str">
        <f>'不規則動詞テスト'!Z37</f>
        <v>養育する</v>
      </c>
      <c r="Q36" s="36" t="str">
        <f>'不規則動詞テスト'!AA37</f>
        <v>breed</v>
      </c>
      <c r="R36" s="36" t="str">
        <f>'不規則動詞テスト'!AB37</f>
        <v>bred</v>
      </c>
      <c r="S36" s="36" t="str">
        <f>'不規則動詞テスト'!AC37</f>
        <v>bred</v>
      </c>
    </row>
    <row r="37" spans="1:19" ht="13.5" customHeight="1">
      <c r="A37" s="59"/>
      <c r="B37" s="17">
        <f t="shared" si="3"/>
      </c>
      <c r="C37" s="34">
        <f>IF($M$3=TRUE,"",IF($L$3=TRUE,"",IF(ISERROR(I37),"",I37)))</f>
      </c>
      <c r="D37" s="34">
        <f>IF($M$3=TRUE,"",IF($L$3=TRUE,"",IF(ISERROR(J37),"",J37)))</f>
      </c>
      <c r="E37" s="51">
        <f>IF($M$3=TRUE,"",IF($L$3=TRUE,"",IF(ISERROR(K37),"",K37)))</f>
      </c>
      <c r="G37" s="60"/>
      <c r="H37" s="23">
        <f t="shared" si="0"/>
      </c>
      <c r="I37" s="26">
        <f t="shared" si="1"/>
      </c>
      <c r="J37" s="26">
        <f t="shared" si="4"/>
      </c>
      <c r="K37" s="26">
        <f t="shared" si="2"/>
      </c>
      <c r="L37" s="35">
        <f>L36+141</f>
        <v>157</v>
      </c>
      <c r="P37" s="24" t="str">
        <f>'不規則動詞テスト'!Z38</f>
        <v>生む</v>
      </c>
      <c r="Q37" s="36" t="str">
        <f>'不規則動詞テスト'!AA38</f>
        <v>/briːd/</v>
      </c>
      <c r="R37" s="36" t="str">
        <f>'不規則動詞テスト'!AB38</f>
        <v>/bred/</v>
      </c>
      <c r="S37" s="36" t="str">
        <f>'不規則動詞テスト'!AC38</f>
        <v>/bred/</v>
      </c>
    </row>
    <row r="38" spans="1:19" ht="16.5" customHeight="1">
      <c r="A38" s="58">
        <f>G38</f>
        <v>17</v>
      </c>
      <c r="B38" s="14">
        <f t="shared" si="3"/>
      </c>
      <c r="C38" s="33">
        <f>IF($M$3=TRUE,"",IF(ISERROR(I38),"",I38))</f>
      </c>
      <c r="D38" s="33">
        <f>IF($M$3=TRUE,"",IF(ISERROR(J38),"",J38))</f>
      </c>
      <c r="E38" s="50">
        <f>IF($M$3=TRUE,"",IF(ISERROR(K38),"",K38))</f>
      </c>
      <c r="G38" s="60">
        <v>17</v>
      </c>
      <c r="H38" s="23">
        <f t="shared" si="0"/>
      </c>
      <c r="I38" s="26">
        <f t="shared" si="1"/>
      </c>
      <c r="J38" s="26">
        <f t="shared" si="4"/>
      </c>
      <c r="K38" s="26">
        <f t="shared" si="2"/>
      </c>
      <c r="L38" s="35">
        <v>17</v>
      </c>
      <c r="M38" s="35">
        <v>8</v>
      </c>
      <c r="N38" s="35">
        <v>6</v>
      </c>
      <c r="O38" s="35">
        <v>4</v>
      </c>
      <c r="P38" s="24" t="str">
        <f>'不規則動詞テスト'!Z39</f>
        <v>持ってくる</v>
      </c>
      <c r="Q38" s="36" t="str">
        <f>'不規則動詞テスト'!AA39</f>
        <v>bring</v>
      </c>
      <c r="R38" s="36" t="str">
        <f>'不規則動詞テスト'!AB39</f>
        <v>brought</v>
      </c>
      <c r="S38" s="36" t="str">
        <f>'不規則動詞テスト'!AC39</f>
        <v>brought</v>
      </c>
    </row>
    <row r="39" spans="1:19" ht="13.5" customHeight="1">
      <c r="A39" s="59"/>
      <c r="B39" s="17">
        <f t="shared" si="3"/>
      </c>
      <c r="C39" s="34">
        <f>IF($M$3=TRUE,"",IF($L$3=TRUE,"",IF(ISERROR(I39),"",I39)))</f>
      </c>
      <c r="D39" s="34">
        <f>IF($M$3=TRUE,"",IF($L$3=TRUE,"",IF(ISERROR(J39),"",J39)))</f>
      </c>
      <c r="E39" s="51">
        <f>IF($M$3=TRUE,"",IF($L$3=TRUE,"",IF(ISERROR(K39),"",K39)))</f>
      </c>
      <c r="G39" s="60"/>
      <c r="H39" s="23">
        <f t="shared" si="0"/>
      </c>
      <c r="I39" s="26">
        <f t="shared" si="1"/>
      </c>
      <c r="J39" s="26">
        <f t="shared" si="4"/>
      </c>
      <c r="K39" s="26">
        <f t="shared" si="2"/>
      </c>
      <c r="L39" s="35">
        <f>L38+141</f>
        <v>158</v>
      </c>
      <c r="M39" s="35">
        <f>M38+141</f>
        <v>149</v>
      </c>
      <c r="N39" s="35">
        <f>N38+141</f>
        <v>147</v>
      </c>
      <c r="O39" s="35">
        <f>O38+141</f>
        <v>145</v>
      </c>
      <c r="P39" s="24" t="str">
        <f>'不規則動詞テスト'!Z40</f>
        <v>連れてくる</v>
      </c>
      <c r="Q39" s="36" t="str">
        <f>'不規則動詞テスト'!AA40</f>
        <v>/brɪŋ/</v>
      </c>
      <c r="R39" s="36" t="str">
        <f>'不規則動詞テスト'!AB40</f>
        <v>/brɔːt/</v>
      </c>
      <c r="S39" s="36" t="str">
        <f>'不規則動詞テスト'!AC40</f>
        <v>/brɔːt/</v>
      </c>
    </row>
    <row r="40" spans="1:19" ht="16.5" customHeight="1">
      <c r="A40" s="58">
        <f>G40</f>
        <v>18</v>
      </c>
      <c r="B40" s="14">
        <f t="shared" si="3"/>
      </c>
      <c r="C40" s="33">
        <f>IF($M$3=TRUE,"",IF(ISERROR(I40),"",I40))</f>
      </c>
      <c r="D40" s="33">
        <f>IF($M$3=TRUE,"",IF(ISERROR(J40),"",J40))</f>
      </c>
      <c r="E40" s="50">
        <f>IF($M$3=TRUE,"",IF(ISERROR(K40),"",K40))</f>
      </c>
      <c r="G40" s="60">
        <v>18</v>
      </c>
      <c r="H40" s="23">
        <f t="shared" si="0"/>
      </c>
      <c r="I40" s="26">
        <f t="shared" si="1"/>
      </c>
      <c r="J40" s="26">
        <f t="shared" si="4"/>
      </c>
      <c r="K40" s="26">
        <f t="shared" si="2"/>
      </c>
      <c r="L40" s="35">
        <v>18</v>
      </c>
      <c r="M40" s="35">
        <v>9</v>
      </c>
      <c r="N40" s="35">
        <v>7</v>
      </c>
      <c r="O40" s="35">
        <v>5</v>
      </c>
      <c r="P40" s="24" t="str">
        <f>'不規則動詞テスト'!Z41</f>
        <v>建てる</v>
      </c>
      <c r="Q40" s="36" t="str">
        <f>'不規則動詞テスト'!AA41</f>
        <v>build</v>
      </c>
      <c r="R40" s="36" t="str">
        <f>'不規則動詞テスト'!AB41</f>
        <v>built</v>
      </c>
      <c r="S40" s="36" t="str">
        <f>'不規則動詞テスト'!AC41</f>
        <v>built</v>
      </c>
    </row>
    <row r="41" spans="1:19" ht="13.5" customHeight="1">
      <c r="A41" s="59"/>
      <c r="B41" s="17">
        <f t="shared" si="3"/>
      </c>
      <c r="C41" s="34">
        <f>IF($M$3=TRUE,"",IF($L$3=TRUE,"",IF(ISERROR(I41),"",I41)))</f>
      </c>
      <c r="D41" s="34">
        <f>IF($M$3=TRUE,"",IF($L$3=TRUE,"",IF(ISERROR(J41),"",J41)))</f>
      </c>
      <c r="E41" s="51">
        <f>IF($M$3=TRUE,"",IF($L$3=TRUE,"",IF(ISERROR(K41),"",K41)))</f>
      </c>
      <c r="G41" s="60"/>
      <c r="H41" s="23">
        <f t="shared" si="0"/>
      </c>
      <c r="I41" s="26">
        <f t="shared" si="1"/>
      </c>
      <c r="J41" s="26">
        <f t="shared" si="4"/>
      </c>
      <c r="K41" s="26">
        <f t="shared" si="2"/>
      </c>
      <c r="L41" s="35">
        <f>L40+141</f>
        <v>159</v>
      </c>
      <c r="M41" s="35">
        <f>M40+141</f>
        <v>150</v>
      </c>
      <c r="N41" s="35">
        <f>N40+141</f>
        <v>148</v>
      </c>
      <c r="O41" s="35">
        <f>O40+141</f>
        <v>146</v>
      </c>
      <c r="P41" s="24" t="str">
        <f>'不規則動詞テスト'!Z42</f>
        <v>建造する</v>
      </c>
      <c r="Q41" s="36" t="str">
        <f>'不規則動詞テスト'!AA42</f>
        <v>/bɪld/</v>
      </c>
      <c r="R41" s="36" t="str">
        <f>'不規則動詞テスト'!AB42</f>
        <v>/bɪlt/</v>
      </c>
      <c r="S41" s="36" t="str">
        <f>'不規則動詞テスト'!AC42</f>
        <v>/bɪlt/</v>
      </c>
    </row>
    <row r="42" spans="1:19" ht="16.5" customHeight="1">
      <c r="A42" s="58">
        <f>G42</f>
        <v>19</v>
      </c>
      <c r="B42" s="14">
        <f t="shared" si="3"/>
      </c>
      <c r="C42" s="33">
        <f>IF($M$3=TRUE,"",IF(ISERROR(I42),"",I42))</f>
      </c>
      <c r="D42" s="33">
        <f>IF($M$3=TRUE,"",IF(ISERROR(J42),"",J42))</f>
      </c>
      <c r="E42" s="50">
        <f>IF($M$3=TRUE,"",IF(ISERROR(K42),"",K42))</f>
      </c>
      <c r="G42" s="60">
        <v>19</v>
      </c>
      <c r="H42" s="23">
        <f t="shared" si="0"/>
      </c>
      <c r="I42" s="26">
        <f t="shared" si="1"/>
      </c>
      <c r="J42" s="26">
        <f t="shared" si="4"/>
      </c>
      <c r="K42" s="26">
        <f t="shared" si="2"/>
      </c>
      <c r="L42" s="35">
        <v>19</v>
      </c>
      <c r="M42" s="35">
        <v>10</v>
      </c>
      <c r="N42" s="35">
        <v>8</v>
      </c>
      <c r="O42" s="35">
        <v>6</v>
      </c>
      <c r="P42" s="24" t="str">
        <f>'不規則動詞テスト'!Z43</f>
        <v>燃える</v>
      </c>
      <c r="Q42" s="36" t="str">
        <f>'不規則動詞テスト'!AA43</f>
        <v>burn</v>
      </c>
      <c r="R42" s="36" t="str">
        <f>'不規則動詞テスト'!AB43</f>
        <v>burnt</v>
      </c>
      <c r="S42" s="36" t="str">
        <f>'不規則動詞テスト'!AC43</f>
        <v>burnt</v>
      </c>
    </row>
    <row r="43" spans="1:19" ht="13.5" customHeight="1">
      <c r="A43" s="59"/>
      <c r="B43" s="17">
        <f t="shared" si="3"/>
      </c>
      <c r="C43" s="34">
        <f>IF($M$3=TRUE,"",IF($L$3=TRUE,"",IF(ISERROR(I43),"",I43)))</f>
      </c>
      <c r="D43" s="34">
        <f>IF($M$3=TRUE,"",IF($L$3=TRUE,"",IF(ISERROR(J43),"",J43)))</f>
      </c>
      <c r="E43" s="51">
        <f>IF($M$3=TRUE,"",IF($L$3=TRUE,"",IF(ISERROR(K43),"",K43)))</f>
      </c>
      <c r="G43" s="60"/>
      <c r="H43" s="23">
        <f t="shared" si="0"/>
      </c>
      <c r="I43" s="26">
        <f t="shared" si="1"/>
      </c>
      <c r="J43" s="26">
        <f t="shared" si="4"/>
      </c>
      <c r="K43" s="26">
        <f t="shared" si="2"/>
      </c>
      <c r="L43" s="35">
        <f>L42+141</f>
        <v>160</v>
      </c>
      <c r="M43" s="35">
        <f>M42+141</f>
        <v>151</v>
      </c>
      <c r="N43" s="35">
        <f>N42+141</f>
        <v>149</v>
      </c>
      <c r="O43" s="35">
        <f>O42+141</f>
        <v>147</v>
      </c>
      <c r="P43" s="24" t="str">
        <f>'不規則動詞テスト'!Z44</f>
        <v>燃やす</v>
      </c>
      <c r="Q43" s="36" t="str">
        <f>'不規則動詞テスト'!AA44</f>
        <v>/bəːrn/</v>
      </c>
      <c r="R43" s="36" t="str">
        <f>'不規則動詞テスト'!AB44</f>
        <v>/bəːrnt/</v>
      </c>
      <c r="S43" s="36" t="str">
        <f>'不規則動詞テスト'!AC44</f>
        <v>/bəːrnt/</v>
      </c>
    </row>
    <row r="44" spans="1:19" ht="16.5" customHeight="1">
      <c r="A44" s="58">
        <f>G44</f>
        <v>20</v>
      </c>
      <c r="B44" s="14">
        <f t="shared" si="3"/>
      </c>
      <c r="C44" s="33">
        <f>IF($M$3=TRUE,"",IF(ISERROR(I44),"",I44))</f>
      </c>
      <c r="D44" s="33">
        <f>IF($M$3=TRUE,"",IF(ISERROR(J44),"",J44))</f>
      </c>
      <c r="E44" s="50">
        <f>IF($M$3=TRUE,"",IF(ISERROR(K44),"",K44))</f>
      </c>
      <c r="G44" s="60">
        <v>20</v>
      </c>
      <c r="H44" s="23">
        <f t="shared" si="0"/>
      </c>
      <c r="I44" s="26">
        <f t="shared" si="1"/>
      </c>
      <c r="J44" s="26">
        <f t="shared" si="4"/>
      </c>
      <c r="K44" s="26">
        <f t="shared" si="2"/>
      </c>
      <c r="L44" s="35">
        <v>20</v>
      </c>
      <c r="M44" s="35">
        <v>11</v>
      </c>
      <c r="P44" s="24" t="str">
        <f>'不規則動詞テスト'!Z45</f>
        <v>破裂する</v>
      </c>
      <c r="Q44" s="36" t="str">
        <f>'不規則動詞テスト'!AA45</f>
        <v>burst</v>
      </c>
      <c r="R44" s="36" t="str">
        <f>'不規則動詞テスト'!AB45</f>
        <v>burst</v>
      </c>
      <c r="S44" s="36" t="str">
        <f>'不規則動詞テスト'!AC45</f>
        <v>burst</v>
      </c>
    </row>
    <row r="45" spans="1:19" ht="13.5" customHeight="1">
      <c r="A45" s="59"/>
      <c r="B45" s="17">
        <f t="shared" si="3"/>
      </c>
      <c r="C45" s="34">
        <f>IF($M$3=TRUE,"",IF($L$3=TRUE,"",IF(ISERROR(I45),"",I45)))</f>
      </c>
      <c r="D45" s="34">
        <f>IF($M$3=TRUE,"",IF($L$3=TRUE,"",IF(ISERROR(J45),"",J45)))</f>
      </c>
      <c r="E45" s="51">
        <f>IF($M$3=TRUE,"",IF($L$3=TRUE,"",IF(ISERROR(K45),"",K45)))</f>
      </c>
      <c r="G45" s="60"/>
      <c r="H45" s="23">
        <f t="shared" si="0"/>
      </c>
      <c r="I45" s="26">
        <f t="shared" si="1"/>
      </c>
      <c r="J45" s="26">
        <f t="shared" si="4"/>
      </c>
      <c r="K45" s="26">
        <f t="shared" si="2"/>
      </c>
      <c r="L45" s="35">
        <f>L44+141</f>
        <v>161</v>
      </c>
      <c r="M45" s="35">
        <f>M44+141</f>
        <v>152</v>
      </c>
      <c r="P45" s="24" t="str">
        <f>'不規則動詞テスト'!Z46</f>
        <v>張り裂ける</v>
      </c>
      <c r="Q45" s="36" t="str">
        <f>'不規則動詞テスト'!AA46</f>
        <v>/bəːrst/</v>
      </c>
      <c r="R45" s="36" t="str">
        <f>'不規則動詞テスト'!AB46</f>
        <v>/bəːrst/</v>
      </c>
      <c r="S45" s="36" t="str">
        <f>'不規則動詞テスト'!AC46</f>
        <v>/bəːrst/</v>
      </c>
    </row>
    <row r="46" spans="1:19" ht="16.5" customHeight="1">
      <c r="A46" s="58">
        <f>G46</f>
        <v>21</v>
      </c>
      <c r="B46" s="14">
        <f t="shared" si="3"/>
      </c>
      <c r="C46" s="33">
        <f>IF($M$3=TRUE,"",IF(ISERROR(I46),"",I46))</f>
      </c>
      <c r="D46" s="33">
        <f>IF($M$3=TRUE,"",IF(ISERROR(J46),"",J46))</f>
      </c>
      <c r="E46" s="50">
        <f>IF($M$3=TRUE,"",IF(ISERROR(K46),"",K46))</f>
      </c>
      <c r="G46" s="60">
        <v>21</v>
      </c>
      <c r="H46" s="23">
        <f t="shared" si="0"/>
      </c>
      <c r="I46" s="26">
        <f t="shared" si="1"/>
      </c>
      <c r="J46" s="26">
        <f t="shared" si="4"/>
      </c>
      <c r="K46" s="26">
        <f t="shared" si="2"/>
      </c>
      <c r="L46" s="35">
        <v>21</v>
      </c>
      <c r="M46" s="35">
        <v>12</v>
      </c>
      <c r="N46" s="35">
        <v>9</v>
      </c>
      <c r="O46" s="35">
        <v>7</v>
      </c>
      <c r="P46" s="24">
        <f>'不規則動詞テスト'!Z47</f>
        <v>0</v>
      </c>
      <c r="Q46" s="36" t="str">
        <f>'不規則動詞テスト'!AA47</f>
        <v>buy</v>
      </c>
      <c r="R46" s="36" t="str">
        <f>'不規則動詞テスト'!AB47</f>
        <v>bought</v>
      </c>
      <c r="S46" s="36" t="str">
        <f>'不規則動詞テスト'!AC47</f>
        <v>bought</v>
      </c>
    </row>
    <row r="47" spans="1:19" ht="13.5" customHeight="1">
      <c r="A47" s="59"/>
      <c r="B47" s="17">
        <f t="shared" si="3"/>
      </c>
      <c r="C47" s="34">
        <f>IF($M$3=TRUE,"",IF($L$3=TRUE,"",IF(ISERROR(I47),"",I47)))</f>
      </c>
      <c r="D47" s="34">
        <f>IF($M$3=TRUE,"",IF($L$3=TRUE,"",IF(ISERROR(J47),"",J47)))</f>
      </c>
      <c r="E47" s="51">
        <f>IF($M$3=TRUE,"",IF($L$3=TRUE,"",IF(ISERROR(K47),"",K47)))</f>
      </c>
      <c r="G47" s="60"/>
      <c r="H47" s="23">
        <f t="shared" si="0"/>
      </c>
      <c r="I47" s="26">
        <f t="shared" si="1"/>
      </c>
      <c r="J47" s="26">
        <f t="shared" si="4"/>
      </c>
      <c r="K47" s="26">
        <f t="shared" si="2"/>
      </c>
      <c r="L47" s="35">
        <f>L46+141</f>
        <v>162</v>
      </c>
      <c r="M47" s="35">
        <f>M46+141</f>
        <v>153</v>
      </c>
      <c r="N47" s="35">
        <f>N46+141</f>
        <v>150</v>
      </c>
      <c r="O47" s="35">
        <f>O46+141</f>
        <v>148</v>
      </c>
      <c r="P47" s="24" t="str">
        <f>'不規則動詞テスト'!Z48</f>
        <v>買う</v>
      </c>
      <c r="Q47" s="36" t="str">
        <f>'不規則動詞テスト'!AA48</f>
        <v>/baɪ/</v>
      </c>
      <c r="R47" s="36" t="str">
        <f>'不規則動詞テスト'!AB48</f>
        <v>/bɔːt/</v>
      </c>
      <c r="S47" s="36" t="str">
        <f>'不規則動詞テスト'!AC48</f>
        <v>/bɔːt/</v>
      </c>
    </row>
    <row r="48" spans="1:19" ht="16.5" customHeight="1">
      <c r="A48" s="58">
        <f>G48</f>
        <v>22</v>
      </c>
      <c r="B48" s="14">
        <f t="shared" si="3"/>
      </c>
      <c r="C48" s="33">
        <f>IF($M$3=TRUE,"",IF(ISERROR(I48),"",I48))</f>
      </c>
      <c r="D48" s="33">
        <f>IF($M$3=TRUE,"",IF(ISERROR(J48),"",J48))</f>
      </c>
      <c r="E48" s="50">
        <f>IF($M$3=TRUE,"",IF(ISERROR(K48),"",K48))</f>
      </c>
      <c r="G48" s="60">
        <v>22</v>
      </c>
      <c r="H48" s="23">
        <f t="shared" si="0"/>
      </c>
      <c r="I48" s="26">
        <f t="shared" si="1"/>
      </c>
      <c r="J48" s="26">
        <f t="shared" si="4"/>
      </c>
      <c r="K48" s="26">
        <f t="shared" si="2"/>
      </c>
      <c r="L48" s="35">
        <v>22</v>
      </c>
      <c r="P48" s="24" t="str">
        <f>'不規則動詞テスト'!Z49</f>
        <v>投げる</v>
      </c>
      <c r="Q48" s="36" t="str">
        <f>'不規則動詞テスト'!AA49</f>
        <v>cast</v>
      </c>
      <c r="R48" s="36" t="str">
        <f>'不規則動詞テスト'!AB49</f>
        <v>cast</v>
      </c>
      <c r="S48" s="36" t="str">
        <f>'不規則動詞テスト'!AC49</f>
        <v>cast</v>
      </c>
    </row>
    <row r="49" spans="1:19" ht="13.5" customHeight="1">
      <c r="A49" s="59"/>
      <c r="B49" s="17">
        <f t="shared" si="3"/>
      </c>
      <c r="C49" s="34">
        <f>IF($M$3=TRUE,"",IF($L$3=TRUE,"",IF(ISERROR(I49),"",I49)))</f>
      </c>
      <c r="D49" s="34">
        <f>IF($M$3=TRUE,"",IF($L$3=TRUE,"",IF(ISERROR(J49),"",J49)))</f>
      </c>
      <c r="E49" s="51">
        <f>IF($M$3=TRUE,"",IF($L$3=TRUE,"",IF(ISERROR(K49),"",K49)))</f>
      </c>
      <c r="G49" s="60"/>
      <c r="H49" s="23">
        <f t="shared" si="0"/>
      </c>
      <c r="I49" s="26">
        <f t="shared" si="1"/>
      </c>
      <c r="J49" s="26">
        <f t="shared" si="4"/>
      </c>
      <c r="K49" s="26">
        <f t="shared" si="2"/>
      </c>
      <c r="L49" s="35">
        <f>L48+141</f>
        <v>163</v>
      </c>
      <c r="P49" s="24" t="str">
        <f>'不規則動詞テスト'!Z50</f>
        <v>鋳造する</v>
      </c>
      <c r="Q49" s="36" t="str">
        <f>'不規則動詞テスト'!AA50</f>
        <v>/kæst|kɑːst/</v>
      </c>
      <c r="R49" s="36" t="str">
        <f>'不規則動詞テスト'!AB50</f>
        <v>/kæst|kɑːst/</v>
      </c>
      <c r="S49" s="36" t="str">
        <f>'不規則動詞テスト'!AC50</f>
        <v>/kæst|kɑːst/</v>
      </c>
    </row>
    <row r="50" spans="1:19" ht="16.5" customHeight="1">
      <c r="A50" s="58">
        <f>G50</f>
        <v>23</v>
      </c>
      <c r="B50" s="14">
        <f t="shared" si="3"/>
      </c>
      <c r="C50" s="33">
        <f>IF($M$3=TRUE,"",IF(ISERROR(I50),"",I50))</f>
      </c>
      <c r="D50" s="33">
        <f>IF($M$3=TRUE,"",IF(ISERROR(J50),"",J50))</f>
      </c>
      <c r="E50" s="50">
        <f>IF($M$3=TRUE,"",IF(ISERROR(K50),"",K50))</f>
      </c>
      <c r="G50" s="60">
        <v>23</v>
      </c>
      <c r="H50" s="23">
        <f t="shared" si="0"/>
      </c>
      <c r="I50" s="26">
        <f t="shared" si="1"/>
      </c>
      <c r="J50" s="26">
        <f t="shared" si="4"/>
      </c>
      <c r="K50" s="26">
        <f t="shared" si="2"/>
      </c>
      <c r="L50" s="35">
        <v>23</v>
      </c>
      <c r="M50" s="35">
        <v>13</v>
      </c>
      <c r="N50" s="35">
        <v>10</v>
      </c>
      <c r="O50" s="35">
        <v>8</v>
      </c>
      <c r="P50" s="24" t="str">
        <f>'不規則動詞テスト'!Z51</f>
        <v>捕まえる、つかむ</v>
      </c>
      <c r="Q50" s="36" t="str">
        <f>'不規則動詞テスト'!AA51</f>
        <v>catch</v>
      </c>
      <c r="R50" s="36" t="str">
        <f>'不規則動詞テスト'!AB51</f>
        <v>caught</v>
      </c>
      <c r="S50" s="36" t="str">
        <f>'不規則動詞テスト'!AC51</f>
        <v>caught</v>
      </c>
    </row>
    <row r="51" spans="1:19" ht="13.5" customHeight="1">
      <c r="A51" s="59"/>
      <c r="B51" s="17">
        <f t="shared" si="3"/>
      </c>
      <c r="C51" s="34">
        <f>IF($M$3=TRUE,"",IF($L$3=TRUE,"",IF(ISERROR(I51),"",I51)))</f>
      </c>
      <c r="D51" s="34">
        <f>IF($M$3=TRUE,"",IF($L$3=TRUE,"",IF(ISERROR(J51),"",J51)))</f>
      </c>
      <c r="E51" s="51">
        <f>IF($M$3=TRUE,"",IF($L$3=TRUE,"",IF(ISERROR(K51),"",K51)))</f>
      </c>
      <c r="G51" s="60"/>
      <c r="H51" s="23">
        <f t="shared" si="0"/>
      </c>
      <c r="I51" s="26">
        <f t="shared" si="1"/>
      </c>
      <c r="J51" s="26">
        <f t="shared" si="4"/>
      </c>
      <c r="K51" s="26">
        <f t="shared" si="2"/>
      </c>
      <c r="L51" s="35">
        <f>L50+141</f>
        <v>164</v>
      </c>
      <c r="M51" s="35">
        <f>M50+141</f>
        <v>154</v>
      </c>
      <c r="N51" s="35">
        <f>N50+141</f>
        <v>151</v>
      </c>
      <c r="O51" s="35">
        <f>O50+141</f>
        <v>149</v>
      </c>
      <c r="P51" s="24" t="str">
        <f>'不規則動詞テスト'!Z52</f>
        <v>(バスなどに）乗る</v>
      </c>
      <c r="Q51" s="36" t="str">
        <f>'不規則動詞テスト'!AA52</f>
        <v>/kætʃ/</v>
      </c>
      <c r="R51" s="36" t="str">
        <f>'不規則動詞テスト'!AB52</f>
        <v>/kɔːt/</v>
      </c>
      <c r="S51" s="36" t="str">
        <f>'不規則動詞テスト'!AC52</f>
        <v>/kɔːt/</v>
      </c>
    </row>
    <row r="52" spans="1:19" ht="16.5" customHeight="1">
      <c r="A52" s="58">
        <f>G52</f>
        <v>24</v>
      </c>
      <c r="B52" s="14">
        <f t="shared" si="3"/>
      </c>
      <c r="C52" s="33">
        <f>IF($M$3=TRUE,"",IF(ISERROR(I52),"",I52))</f>
      </c>
      <c r="D52" s="33">
        <f>IF($M$3=TRUE,"",IF(ISERROR(J52),"",J52))</f>
      </c>
      <c r="E52" s="50">
        <f>IF($M$3=TRUE,"",IF(ISERROR(K52),"",K52))</f>
      </c>
      <c r="G52" s="60">
        <v>24</v>
      </c>
      <c r="H52" s="23">
        <f t="shared" si="0"/>
      </c>
      <c r="I52" s="26">
        <f t="shared" si="1"/>
      </c>
      <c r="J52" s="26">
        <f t="shared" si="4"/>
      </c>
      <c r="K52" s="26">
        <f t="shared" si="2"/>
      </c>
      <c r="L52" s="35">
        <v>24</v>
      </c>
      <c r="M52" s="35">
        <v>14</v>
      </c>
      <c r="N52" s="35">
        <v>11</v>
      </c>
      <c r="O52" s="35">
        <v>9</v>
      </c>
      <c r="P52" s="24" t="str">
        <f>'不規則動詞テスト'!Z53</f>
        <v>選ぶ</v>
      </c>
      <c r="Q52" s="36" t="str">
        <f>'不規則動詞テスト'!AA53</f>
        <v>choose</v>
      </c>
      <c r="R52" s="36" t="str">
        <f>'不規則動詞テスト'!AB53</f>
        <v>chose</v>
      </c>
      <c r="S52" s="36" t="str">
        <f>'不規則動詞テスト'!AC53</f>
        <v>chosen</v>
      </c>
    </row>
    <row r="53" spans="1:19" ht="13.5" customHeight="1">
      <c r="A53" s="59"/>
      <c r="B53" s="17">
        <f t="shared" si="3"/>
      </c>
      <c r="C53" s="34">
        <f>IF($M$3=TRUE,"",IF($L$3=TRUE,"",IF(ISERROR(I53),"",I53)))</f>
      </c>
      <c r="D53" s="34">
        <f>IF($M$3=TRUE,"",IF($L$3=TRUE,"",IF(ISERROR(J53),"",J53)))</f>
      </c>
      <c r="E53" s="51">
        <f>IF($M$3=TRUE,"",IF($L$3=TRUE,"",IF(ISERROR(K53),"",K53)))</f>
      </c>
      <c r="G53" s="60"/>
      <c r="H53" s="23">
        <f t="shared" si="0"/>
      </c>
      <c r="I53" s="26">
        <f t="shared" si="1"/>
      </c>
      <c r="J53" s="26">
        <f t="shared" si="4"/>
      </c>
      <c r="K53" s="26">
        <f t="shared" si="2"/>
      </c>
      <c r="L53" s="35">
        <f>L52+141</f>
        <v>165</v>
      </c>
      <c r="M53" s="35">
        <f>M52+141</f>
        <v>155</v>
      </c>
      <c r="N53" s="35">
        <f>N52+141</f>
        <v>152</v>
      </c>
      <c r="O53" s="35">
        <f>O52+141</f>
        <v>150</v>
      </c>
      <c r="P53" s="24" t="str">
        <f>'不規則動詞テスト'!Z54</f>
        <v>選択する</v>
      </c>
      <c r="Q53" s="36" t="str">
        <f>'不規則動詞テスト'!AA54</f>
        <v>/tʃuːz/</v>
      </c>
      <c r="R53" s="36" t="str">
        <f>'不規則動詞テスト'!AB54</f>
        <v>/tʃouz/</v>
      </c>
      <c r="S53" s="36" t="str">
        <f>'不規則動詞テスト'!AC54</f>
        <v>/tʃóuz(ə)n/</v>
      </c>
    </row>
    <row r="54" spans="1:19" ht="16.5" customHeight="1">
      <c r="A54" s="58">
        <f>G54</f>
        <v>25</v>
      </c>
      <c r="B54" s="14">
        <f t="shared" si="3"/>
      </c>
      <c r="C54" s="33">
        <f>IF($M$3=TRUE,"",IF(ISERROR(I54),"",I54))</f>
      </c>
      <c r="D54" s="33">
        <f>IF($M$3=TRUE,"",IF(ISERROR(J54),"",J54))</f>
      </c>
      <c r="E54" s="50">
        <f>IF($M$3=TRUE,"",IF(ISERROR(K54),"",K54))</f>
      </c>
      <c r="G54" s="60">
        <v>25</v>
      </c>
      <c r="H54" s="23">
        <f t="shared" si="0"/>
      </c>
      <c r="I54" s="26">
        <f t="shared" si="1"/>
      </c>
      <c r="J54" s="26">
        <f t="shared" si="4"/>
      </c>
      <c r="K54" s="26">
        <f t="shared" si="2"/>
      </c>
      <c r="L54" s="35">
        <v>25</v>
      </c>
      <c r="P54" s="24" t="str">
        <f>'不規則動詞テスト'!Z55</f>
        <v>くっつく</v>
      </c>
      <c r="Q54" s="36" t="str">
        <f>'不規則動詞テスト'!AA55</f>
        <v>cling</v>
      </c>
      <c r="R54" s="36" t="str">
        <f>'不規則動詞テスト'!AB55</f>
        <v>clung</v>
      </c>
      <c r="S54" s="36" t="str">
        <f>'不規則動詞テスト'!AC55</f>
        <v>clung</v>
      </c>
    </row>
    <row r="55" spans="1:19" ht="13.5" customHeight="1">
      <c r="A55" s="59"/>
      <c r="B55" s="17">
        <f t="shared" si="3"/>
      </c>
      <c r="C55" s="34">
        <f>IF($M$3=TRUE,"",IF($L$3=TRUE,"",IF(ISERROR(I55),"",I55)))</f>
      </c>
      <c r="D55" s="34">
        <f>IF($M$3=TRUE,"",IF($L$3=TRUE,"",IF(ISERROR(J55),"",J55)))</f>
      </c>
      <c r="E55" s="51">
        <f>IF($M$3=TRUE,"",IF($L$3=TRUE,"",IF(ISERROR(K55),"",K55)))</f>
      </c>
      <c r="G55" s="60"/>
      <c r="H55" s="23">
        <f t="shared" si="0"/>
      </c>
      <c r="I55" s="26">
        <f t="shared" si="1"/>
      </c>
      <c r="J55" s="26">
        <f t="shared" si="4"/>
      </c>
      <c r="K55" s="26">
        <f t="shared" si="2"/>
      </c>
      <c r="L55" s="35">
        <f>L54+141</f>
        <v>166</v>
      </c>
      <c r="P55" s="24" t="str">
        <f>'不規則動詞テスト'!Z56</f>
        <v>まといつく</v>
      </c>
      <c r="Q55" s="36" t="str">
        <f>'不規則動詞テスト'!AA56</f>
        <v>/klɪŋ/</v>
      </c>
      <c r="R55" s="36" t="str">
        <f>'不規則動詞テスト'!AB56</f>
        <v>/klʌŋ/</v>
      </c>
      <c r="S55" s="36" t="str">
        <f>'不規則動詞テスト'!AC56</f>
        <v>/klʌŋ/</v>
      </c>
    </row>
    <row r="56" spans="1:19" ht="16.5" customHeight="1">
      <c r="A56" s="58">
        <f>G56</f>
        <v>26</v>
      </c>
      <c r="B56" s="14">
        <f>IF(ISERROR(H56),"",H56)</f>
      </c>
      <c r="C56" s="33">
        <f>IF($M$3=TRUE,"",IF(ISERROR(I56),"",I56))</f>
      </c>
      <c r="D56" s="33">
        <f>IF($M$3=TRUE,"",IF(ISERROR(J56),"",J56))</f>
      </c>
      <c r="E56" s="50">
        <f>IF($M$3=TRUE,"",IF(ISERROR(K56),"",K56))</f>
      </c>
      <c r="G56" s="60">
        <v>26</v>
      </c>
      <c r="H56" s="23">
        <f t="shared" si="0"/>
      </c>
      <c r="I56" s="26">
        <f t="shared" si="1"/>
      </c>
      <c r="J56" s="26">
        <f t="shared" si="4"/>
      </c>
      <c r="K56" s="26">
        <f t="shared" si="2"/>
      </c>
      <c r="L56" s="35">
        <v>26</v>
      </c>
      <c r="M56" s="35">
        <v>15</v>
      </c>
      <c r="N56" s="35">
        <v>12</v>
      </c>
      <c r="O56" s="35">
        <v>10</v>
      </c>
      <c r="P56" s="24">
        <f>'不規則動詞テスト'!Z57</f>
        <v>0</v>
      </c>
      <c r="Q56" s="36" t="str">
        <f>'不規則動詞テスト'!AA57</f>
        <v>come</v>
      </c>
      <c r="R56" s="36" t="str">
        <f>'不規則動詞テスト'!AB57</f>
        <v>came</v>
      </c>
      <c r="S56" s="36" t="str">
        <f>'不規則動詞テスト'!AC57</f>
        <v>come</v>
      </c>
    </row>
    <row r="57" spans="1:19" ht="13.5" customHeight="1">
      <c r="A57" s="59"/>
      <c r="B57" s="17">
        <f aca="true" t="shared" si="5" ref="B57:B105">IF(ISERROR(H57),"",H57)</f>
      </c>
      <c r="C57" s="34">
        <f>IF($M$3=TRUE,"",IF($L$3=TRUE,"",IF(ISERROR(I57),"",I57)))</f>
      </c>
      <c r="D57" s="34">
        <f>IF($M$3=TRUE,"",IF($L$3=TRUE,"",IF(ISERROR(J57),"",J57)))</f>
      </c>
      <c r="E57" s="51">
        <f>IF($M$3=TRUE,"",IF($L$3=TRUE,"",IF(ISERROR(K57),"",K57)))</f>
      </c>
      <c r="G57" s="60"/>
      <c r="H57" s="23">
        <f t="shared" si="0"/>
      </c>
      <c r="I57" s="26">
        <f t="shared" si="1"/>
      </c>
      <c r="J57" s="26">
        <f t="shared" si="4"/>
      </c>
      <c r="K57" s="26">
        <f t="shared" si="2"/>
      </c>
      <c r="L57" s="35">
        <f>L56+141</f>
        <v>167</v>
      </c>
      <c r="M57" s="35">
        <f>M56+141</f>
        <v>156</v>
      </c>
      <c r="N57" s="35">
        <f>N56+141</f>
        <v>153</v>
      </c>
      <c r="O57" s="35">
        <f>O56+141</f>
        <v>151</v>
      </c>
      <c r="P57" s="24" t="str">
        <f>'不規則動詞テスト'!Z58</f>
        <v>来る</v>
      </c>
      <c r="Q57" s="36" t="str">
        <f>'不規則動詞テスト'!AA58</f>
        <v>/kʌm/</v>
      </c>
      <c r="R57" s="36" t="str">
        <f>'不規則動詞テスト'!AB58</f>
        <v>/keɪm/</v>
      </c>
      <c r="S57" s="36" t="str">
        <f>'不規則動詞テスト'!AC58</f>
        <v>/kʌm/</v>
      </c>
    </row>
    <row r="58" spans="1:19" ht="16.5" customHeight="1">
      <c r="A58" s="58">
        <f>G58</f>
        <v>27</v>
      </c>
      <c r="B58" s="14">
        <f t="shared" si="5"/>
      </c>
      <c r="C58" s="33">
        <f>IF($M$3=TRUE,"",IF(ISERROR(I58),"",I58))</f>
      </c>
      <c r="D58" s="33">
        <f>IF($M$3=TRUE,"",IF(ISERROR(J58),"",J58))</f>
      </c>
      <c r="E58" s="50">
        <f>IF($M$3=TRUE,"",IF(ISERROR(K58),"",K58))</f>
      </c>
      <c r="G58" s="60">
        <v>27</v>
      </c>
      <c r="H58" s="23">
        <f t="shared" si="0"/>
      </c>
      <c r="I58" s="26">
        <f t="shared" si="1"/>
      </c>
      <c r="J58" s="26">
        <f t="shared" si="4"/>
      </c>
      <c r="K58" s="26">
        <f t="shared" si="2"/>
      </c>
      <c r="L58" s="35">
        <v>27</v>
      </c>
      <c r="P58" s="24" t="str">
        <f>'不規則動詞テスト'!Z59</f>
        <v>(費用が)かかる</v>
      </c>
      <c r="Q58" s="36" t="str">
        <f>'不規則動詞テスト'!AA59</f>
        <v>cost</v>
      </c>
      <c r="R58" s="36" t="str">
        <f>'不規則動詞テスト'!AB59</f>
        <v>cost</v>
      </c>
      <c r="S58" s="36" t="str">
        <f>'不規則動詞テスト'!AC59</f>
        <v>cost</v>
      </c>
    </row>
    <row r="59" spans="1:19" ht="13.5" customHeight="1">
      <c r="A59" s="59"/>
      <c r="B59" s="17">
        <f t="shared" si="5"/>
      </c>
      <c r="C59" s="34">
        <f>IF($M$3=TRUE,"",IF($L$3=TRUE,"",IF(ISERROR(I59),"",I59)))</f>
      </c>
      <c r="D59" s="34">
        <f>IF($M$3=TRUE,"",IF($L$3=TRUE,"",IF(ISERROR(J59),"",J59)))</f>
      </c>
      <c r="E59" s="51">
        <f>IF($M$3=TRUE,"",IF($L$3=TRUE,"",IF(ISERROR(K59),"",K59)))</f>
      </c>
      <c r="G59" s="60"/>
      <c r="H59" s="23">
        <f t="shared" si="0"/>
      </c>
      <c r="I59" s="26">
        <f t="shared" si="1"/>
      </c>
      <c r="J59" s="26">
        <f t="shared" si="4"/>
      </c>
      <c r="K59" s="26">
        <f t="shared" si="2"/>
      </c>
      <c r="L59" s="35">
        <f>L58+141</f>
        <v>168</v>
      </c>
      <c r="P59" s="24" t="str">
        <f>'不規則動詞テスト'!Z60</f>
        <v>要する</v>
      </c>
      <c r="Q59" s="36" t="str">
        <f>'不規則動詞テスト'!AA60</f>
        <v>/kɔːst|kɔst/</v>
      </c>
      <c r="R59" s="36" t="str">
        <f>'不規則動詞テスト'!AB60</f>
        <v>/kɔːst|kɔst/</v>
      </c>
      <c r="S59" s="36" t="str">
        <f>'不規則動詞テスト'!AC60</f>
        <v>/kɔːst|kɔst/</v>
      </c>
    </row>
    <row r="60" spans="1:19" ht="16.5" customHeight="1">
      <c r="A60" s="58">
        <f>G60</f>
        <v>28</v>
      </c>
      <c r="B60" s="14">
        <f t="shared" si="5"/>
      </c>
      <c r="C60" s="33">
        <f>IF($M$3=TRUE,"",IF(ISERROR(I60),"",I60))</f>
      </c>
      <c r="D60" s="33">
        <f>IF($M$3=TRUE,"",IF(ISERROR(J60),"",J60))</f>
      </c>
      <c r="E60" s="50">
        <f>IF($M$3=TRUE,"",IF(ISERROR(K60),"",K60))</f>
      </c>
      <c r="G60" s="60">
        <v>28</v>
      </c>
      <c r="H60" s="23">
        <f t="shared" si="0"/>
      </c>
      <c r="I60" s="26">
        <f t="shared" si="1"/>
      </c>
      <c r="J60" s="26">
        <f t="shared" si="4"/>
      </c>
      <c r="K60" s="26">
        <f t="shared" si="2"/>
      </c>
      <c r="L60" s="35">
        <v>28</v>
      </c>
      <c r="P60" s="24" t="str">
        <f>'不規則動詞テスト'!Z61</f>
        <v>はう、腹ばう</v>
      </c>
      <c r="Q60" s="36" t="str">
        <f>'不規則動詞テスト'!AA61</f>
        <v>creep</v>
      </c>
      <c r="R60" s="36" t="str">
        <f>'不規則動詞テスト'!AB61</f>
        <v>crept</v>
      </c>
      <c r="S60" s="36" t="str">
        <f>'不規則動詞テスト'!AC61</f>
        <v>crept</v>
      </c>
    </row>
    <row r="61" spans="1:19" ht="13.5" customHeight="1">
      <c r="A61" s="59"/>
      <c r="B61" s="17">
        <f t="shared" si="5"/>
      </c>
      <c r="C61" s="34">
        <f>IF($M$3=TRUE,"",IF($L$3=TRUE,"",IF(ISERROR(I61),"",I61)))</f>
      </c>
      <c r="D61" s="34">
        <f>IF($M$3=TRUE,"",IF($L$3=TRUE,"",IF(ISERROR(J61),"",J61)))</f>
      </c>
      <c r="E61" s="51">
        <f>IF($M$3=TRUE,"",IF($L$3=TRUE,"",IF(ISERROR(K61),"",K61)))</f>
      </c>
      <c r="G61" s="60"/>
      <c r="H61" s="23">
        <f t="shared" si="0"/>
      </c>
      <c r="I61" s="26">
        <f t="shared" si="1"/>
      </c>
      <c r="J61" s="26">
        <f t="shared" si="4"/>
      </c>
      <c r="K61" s="26">
        <f t="shared" si="2"/>
      </c>
      <c r="L61" s="35">
        <f>L60+141</f>
        <v>169</v>
      </c>
      <c r="P61" s="24" t="str">
        <f>'不規則動詞テスト'!Z62</f>
        <v>忍び寄る</v>
      </c>
      <c r="Q61" s="36" t="str">
        <f>'不規則動詞テスト'!AA62</f>
        <v>/kriːp/</v>
      </c>
      <c r="R61" s="36" t="str">
        <f>'不規則動詞テスト'!AB62</f>
        <v>/krept/</v>
      </c>
      <c r="S61" s="36" t="str">
        <f>'不規則動詞テスト'!AC62</f>
        <v>/krept/</v>
      </c>
    </row>
    <row r="62" spans="1:19" ht="16.5" customHeight="1">
      <c r="A62" s="58">
        <f>G62</f>
        <v>29</v>
      </c>
      <c r="B62" s="14">
        <f t="shared" si="5"/>
      </c>
      <c r="C62" s="33">
        <f>IF($M$3=TRUE,"",IF(ISERROR(I62),"",I62))</f>
      </c>
      <c r="D62" s="33">
        <f>IF($M$3=TRUE,"",IF(ISERROR(J62),"",J62))</f>
      </c>
      <c r="E62" s="50">
        <f>IF($M$3=TRUE,"",IF(ISERROR(K62),"",K62))</f>
      </c>
      <c r="G62" s="60">
        <v>29</v>
      </c>
      <c r="H62" s="23">
        <f t="shared" si="0"/>
      </c>
      <c r="I62" s="26">
        <f t="shared" si="1"/>
      </c>
      <c r="J62" s="26">
        <f t="shared" si="4"/>
      </c>
      <c r="K62" s="26">
        <f t="shared" si="2"/>
      </c>
      <c r="L62" s="35">
        <v>29</v>
      </c>
      <c r="M62" s="35">
        <v>16</v>
      </c>
      <c r="N62" s="35">
        <v>13</v>
      </c>
      <c r="O62" s="35">
        <v>11</v>
      </c>
      <c r="P62" s="24" t="str">
        <f>'不規則動詞テスト'!Z63</f>
        <v>切る</v>
      </c>
      <c r="Q62" s="36" t="str">
        <f>'不規則動詞テスト'!AA63</f>
        <v>cut</v>
      </c>
      <c r="R62" s="36" t="str">
        <f>'不規則動詞テスト'!AB63</f>
        <v>cut</v>
      </c>
      <c r="S62" s="36" t="str">
        <f>'不規則動詞テスト'!AC63</f>
        <v>cut</v>
      </c>
    </row>
    <row r="63" spans="1:19" ht="13.5" customHeight="1">
      <c r="A63" s="59"/>
      <c r="B63" s="17">
        <f t="shared" si="5"/>
      </c>
      <c r="C63" s="34">
        <f>IF($M$3=TRUE,"",IF($L$3=TRUE,"",IF(ISERROR(I63),"",I63)))</f>
      </c>
      <c r="D63" s="34">
        <f>IF($M$3=TRUE,"",IF($L$3=TRUE,"",IF(ISERROR(J63),"",J63)))</f>
      </c>
      <c r="E63" s="51">
        <f>IF($M$3=TRUE,"",IF($L$3=TRUE,"",IF(ISERROR(K63),"",K63)))</f>
      </c>
      <c r="G63" s="60"/>
      <c r="H63" s="23">
        <f t="shared" si="0"/>
      </c>
      <c r="I63" s="26">
        <f t="shared" si="1"/>
      </c>
      <c r="J63" s="26">
        <f t="shared" si="4"/>
      </c>
      <c r="K63" s="26">
        <f t="shared" si="2"/>
      </c>
      <c r="L63" s="35">
        <f>L62+141</f>
        <v>170</v>
      </c>
      <c r="M63" s="35">
        <f>M62+141</f>
        <v>157</v>
      </c>
      <c r="N63" s="35">
        <f>N62+141</f>
        <v>154</v>
      </c>
      <c r="O63" s="35">
        <f>O62+141</f>
        <v>152</v>
      </c>
      <c r="P63" s="24" t="str">
        <f>'不規則動詞テスト'!Z64</f>
        <v>切断する</v>
      </c>
      <c r="Q63" s="36" t="str">
        <f>'不規則動詞テスト'!AA64</f>
        <v>/kʌt/</v>
      </c>
      <c r="R63" s="36" t="str">
        <f>'不規則動詞テスト'!AB64</f>
        <v>/kʌt/</v>
      </c>
      <c r="S63" s="36" t="str">
        <f>'不規則動詞テスト'!AC64</f>
        <v>/kʌt/</v>
      </c>
    </row>
    <row r="64" spans="1:19" ht="16.5" customHeight="1">
      <c r="A64" s="58">
        <f>G64</f>
        <v>30</v>
      </c>
      <c r="B64" s="14">
        <f t="shared" si="5"/>
      </c>
      <c r="C64" s="33">
        <f>IF($M$3=TRUE,"",IF(ISERROR(I64),"",I64))</f>
      </c>
      <c r="D64" s="33">
        <f>IF($M$3=TRUE,"",IF(ISERROR(J64),"",J64))</f>
      </c>
      <c r="E64" s="50">
        <f>IF($M$3=TRUE,"",IF(ISERROR(K64),"",K64))</f>
      </c>
      <c r="G64" s="60">
        <v>30</v>
      </c>
      <c r="H64" s="23">
        <f t="shared" si="0"/>
      </c>
      <c r="I64" s="26">
        <f t="shared" si="1"/>
      </c>
      <c r="J64" s="26">
        <f t="shared" si="4"/>
      </c>
      <c r="K64" s="26">
        <f t="shared" si="2"/>
      </c>
      <c r="L64" s="35">
        <v>30</v>
      </c>
      <c r="P64" s="24" t="str">
        <f>'不規則動詞テスト'!Z65</f>
        <v>分配する、扱う</v>
      </c>
      <c r="Q64" s="36" t="str">
        <f>'不規則動詞テスト'!AA65</f>
        <v>deal</v>
      </c>
      <c r="R64" s="36" t="str">
        <f>'不規則動詞テスト'!AB65</f>
        <v>dealt</v>
      </c>
      <c r="S64" s="36" t="str">
        <f>'不規則動詞テスト'!AC65</f>
        <v>dealt</v>
      </c>
    </row>
    <row r="65" spans="1:19" ht="13.5" customHeight="1">
      <c r="A65" s="59"/>
      <c r="B65" s="17">
        <f t="shared" si="5"/>
      </c>
      <c r="C65" s="34">
        <f>IF($M$3=TRUE,"",IF($L$3=TRUE,"",IF(ISERROR(I65),"",I65)))</f>
      </c>
      <c r="D65" s="34">
        <f>IF($M$3=TRUE,"",IF($L$3=TRUE,"",IF(ISERROR(J65),"",J65)))</f>
      </c>
      <c r="E65" s="51">
        <f>IF($M$3=TRUE,"",IF($L$3=TRUE,"",IF(ISERROR(K65),"",K65)))</f>
      </c>
      <c r="G65" s="60"/>
      <c r="H65" s="23">
        <f t="shared" si="0"/>
      </c>
      <c r="I65" s="26">
        <f t="shared" si="1"/>
      </c>
      <c r="J65" s="26">
        <f t="shared" si="4"/>
      </c>
      <c r="K65" s="26">
        <f t="shared" si="2"/>
      </c>
      <c r="L65" s="35">
        <f>L64+141</f>
        <v>171</v>
      </c>
      <c r="P65" s="24" t="str">
        <f>'不規則動詞テスト'!Z66</f>
        <v>処理する</v>
      </c>
      <c r="Q65" s="36" t="str">
        <f>'不規則動詞テスト'!AA66</f>
        <v>/diːl/</v>
      </c>
      <c r="R65" s="36" t="str">
        <f>'不規則動詞テスト'!AB66</f>
        <v>/delt/</v>
      </c>
      <c r="S65" s="36" t="str">
        <f>'不規則動詞テスト'!AC66</f>
        <v>/delt/</v>
      </c>
    </row>
    <row r="66" spans="1:19" ht="16.5" customHeight="1">
      <c r="A66" s="58">
        <f>G66</f>
        <v>31</v>
      </c>
      <c r="B66" s="14">
        <f t="shared" si="5"/>
      </c>
      <c r="C66" s="33">
        <f>IF($M$3=TRUE,"",IF(ISERROR(I66),"",I66))</f>
      </c>
      <c r="D66" s="33">
        <f>IF($M$3=TRUE,"",IF(ISERROR(J66),"",J66))</f>
      </c>
      <c r="E66" s="50">
        <f>IF($M$3=TRUE,"",IF(ISERROR(K66),"",K66))</f>
      </c>
      <c r="G66" s="60">
        <v>31</v>
      </c>
      <c r="H66" s="23">
        <f t="shared" si="0"/>
      </c>
      <c r="I66" s="26">
        <f t="shared" si="1"/>
      </c>
      <c r="J66" s="26">
        <f t="shared" si="4"/>
      </c>
      <c r="K66" s="26">
        <f t="shared" si="2"/>
      </c>
      <c r="L66" s="35">
        <v>31</v>
      </c>
      <c r="P66" s="24">
        <f>'不規則動詞テスト'!Z67</f>
        <v>0</v>
      </c>
      <c r="Q66" s="36" t="str">
        <f>'不規則動詞テスト'!AA67</f>
        <v>dig</v>
      </c>
      <c r="R66" s="36" t="str">
        <f>'不規則動詞テスト'!AB67</f>
        <v>dug</v>
      </c>
      <c r="S66" s="36" t="str">
        <f>'不規則動詞テスト'!AC67</f>
        <v>dug</v>
      </c>
    </row>
    <row r="67" spans="1:19" ht="13.5" customHeight="1">
      <c r="A67" s="59"/>
      <c r="B67" s="17">
        <f t="shared" si="5"/>
      </c>
      <c r="C67" s="34">
        <f>IF($M$3=TRUE,"",IF($L$3=TRUE,"",IF(ISERROR(I67),"",I67)))</f>
      </c>
      <c r="D67" s="34">
        <f>IF($M$3=TRUE,"",IF($L$3=TRUE,"",IF(ISERROR(J67),"",J67)))</f>
      </c>
      <c r="E67" s="51">
        <f>IF($M$3=TRUE,"",IF($L$3=TRUE,"",IF(ISERROR(K67),"",K67)))</f>
      </c>
      <c r="G67" s="60"/>
      <c r="H67" s="23">
        <f t="shared" si="0"/>
      </c>
      <c r="I67" s="26">
        <f t="shared" si="1"/>
      </c>
      <c r="J67" s="26">
        <f t="shared" si="4"/>
      </c>
      <c r="K67" s="26">
        <f t="shared" si="2"/>
      </c>
      <c r="L67" s="35">
        <f>L66+141</f>
        <v>172</v>
      </c>
      <c r="P67" s="24" t="str">
        <f>'不規則動詞テスト'!Z68</f>
        <v>掘る</v>
      </c>
      <c r="Q67" s="36" t="str">
        <f>'不規則動詞テスト'!AA68</f>
        <v>/dɪɡ/</v>
      </c>
      <c r="R67" s="36" t="str">
        <f>'不規則動詞テスト'!AB68</f>
        <v>/dʌɡ/</v>
      </c>
      <c r="S67" s="36" t="str">
        <f>'不規則動詞テスト'!AC68</f>
        <v>/dʌɡ/</v>
      </c>
    </row>
    <row r="68" spans="1:19" ht="16.5" customHeight="1">
      <c r="A68" s="58">
        <f>G68</f>
        <v>32</v>
      </c>
      <c r="B68" s="14">
        <f t="shared" si="5"/>
      </c>
      <c r="C68" s="33">
        <f>IF($M$3=TRUE,"",IF(ISERROR(I68),"",I68))</f>
      </c>
      <c r="D68" s="33">
        <f>IF($M$3=TRUE,"",IF(ISERROR(J68),"",J68))</f>
      </c>
      <c r="E68" s="50">
        <f>IF($M$3=TRUE,"",IF(ISERROR(K68),"",K68))</f>
      </c>
      <c r="G68" s="60">
        <v>32</v>
      </c>
      <c r="H68" s="23">
        <f t="shared" si="0"/>
      </c>
      <c r="I68" s="26">
        <f t="shared" si="1"/>
      </c>
      <c r="J68" s="26">
        <f t="shared" si="4"/>
      </c>
      <c r="K68" s="26">
        <f t="shared" si="2"/>
      </c>
      <c r="L68" s="35">
        <v>32</v>
      </c>
      <c r="M68" s="35">
        <v>17</v>
      </c>
      <c r="N68" s="35">
        <v>14</v>
      </c>
      <c r="O68" s="35">
        <v>12</v>
      </c>
      <c r="P68" s="24" t="str">
        <f>'不規則動詞テスト'!Z69</f>
        <v>する</v>
      </c>
      <c r="Q68" s="36" t="str">
        <f>'不規則動詞テスト'!AA69</f>
        <v>do (does)</v>
      </c>
      <c r="R68" s="36" t="str">
        <f>'不規則動詞テスト'!AB69</f>
        <v>did</v>
      </c>
      <c r="S68" s="36" t="str">
        <f>'不規則動詞テスト'!AC69</f>
        <v>done</v>
      </c>
    </row>
    <row r="69" spans="1:19" ht="13.5" customHeight="1">
      <c r="A69" s="59"/>
      <c r="B69" s="17">
        <f t="shared" si="5"/>
      </c>
      <c r="C69" s="34">
        <f>IF($M$3=TRUE,"",IF($L$3=TRUE,"",IF(ISERROR(I69),"",I69)))</f>
      </c>
      <c r="D69" s="34">
        <f>IF($M$3=TRUE,"",IF($L$3=TRUE,"",IF(ISERROR(J69),"",J69)))</f>
      </c>
      <c r="E69" s="51">
        <f>IF($M$3=TRUE,"",IF($L$3=TRUE,"",IF(ISERROR(K69),"",K69)))</f>
      </c>
      <c r="G69" s="60"/>
      <c r="H69" s="23">
        <f t="shared" si="0"/>
      </c>
      <c r="I69" s="26">
        <f t="shared" si="1"/>
      </c>
      <c r="J69" s="26">
        <f t="shared" si="4"/>
      </c>
      <c r="K69" s="26">
        <f t="shared" si="2"/>
      </c>
      <c r="L69" s="35">
        <f>L68+141</f>
        <v>173</v>
      </c>
      <c r="M69" s="35">
        <f>M68+141</f>
        <v>158</v>
      </c>
      <c r="N69" s="35">
        <f>N68+141</f>
        <v>155</v>
      </c>
      <c r="O69" s="35">
        <f>O68+141</f>
        <v>153</v>
      </c>
      <c r="P69" s="24" t="str">
        <f>'不規則動詞テスト'!Z70</f>
        <v>行う</v>
      </c>
      <c r="Q69" s="36" t="str">
        <f>'不規則動詞テスト'!AA70</f>
        <v>/du/　(/dəz/)</v>
      </c>
      <c r="R69" s="36" t="str">
        <f>'不規則動詞テスト'!AB70</f>
        <v>/dɪd/</v>
      </c>
      <c r="S69" s="36" t="str">
        <f>'不規則動詞テスト'!AC70</f>
        <v>/dʌn/</v>
      </c>
    </row>
    <row r="70" spans="1:19" ht="16.5" customHeight="1">
      <c r="A70" s="58">
        <f>G70</f>
        <v>33</v>
      </c>
      <c r="B70" s="14">
        <f t="shared" si="5"/>
      </c>
      <c r="C70" s="33">
        <f>IF($M$3=TRUE,"",IF(ISERROR(I70),"",I70))</f>
      </c>
      <c r="D70" s="33">
        <f>IF($M$3=TRUE,"",IF(ISERROR(J70),"",J70))</f>
      </c>
      <c r="E70" s="50">
        <f>IF($M$3=TRUE,"",IF(ISERROR(K70),"",K70))</f>
      </c>
      <c r="G70" s="60">
        <v>33</v>
      </c>
      <c r="H70" s="23">
        <f aca="true" t="shared" si="6" ref="H70:H105">IF($L$5=TRUE,P70,IF($M$5=TRUE,VLOOKUP($L70,$M$6:$S$287,4,FALSE),IF($N$5=TRUE,VLOOKUP($L70,$N$6:$S$287,3,FALSE),IF($O$5=TRUE,VLOOKUP($L70,$O$6:$S$287,2,FALSE),""))))</f>
      </c>
      <c r="I70" s="26">
        <f aca="true" t="shared" si="7" ref="I70:I105">IF($L$5=TRUE,Q70,IF($M$5=TRUE,VLOOKUP($L70,$M$6:$S$287,5,FALSE),IF($N$5=TRUE,VLOOKUP($L70,$N$6:$S$287,4,FALSE),IF($O$5=TRUE,VLOOKUP($L70,$O$6:$S$287,3,FALSE),""))))</f>
      </c>
      <c r="J70" s="26">
        <f t="shared" si="4"/>
      </c>
      <c r="K70" s="26">
        <f aca="true" t="shared" si="8" ref="K70:K105">IF($L$5=TRUE,S70,IF($M$5=TRUE,VLOOKUP($L70,$M$6:$S$287,7,FALSE),IF($N$5=TRUE,VLOOKUP($L70,$N$6:$S$287,6,FALSE),IF($O$5=TRUE,VLOOKUP($L70,$O$6:$S$287,5,FALSE),""))))</f>
      </c>
      <c r="L70" s="35">
        <v>33</v>
      </c>
      <c r="M70" s="35">
        <v>18</v>
      </c>
      <c r="N70" s="35">
        <v>15</v>
      </c>
      <c r="P70" s="24" t="str">
        <f>'不規則動詞テスト'!Z71</f>
        <v>引く</v>
      </c>
      <c r="Q70" s="36" t="str">
        <f>'不規則動詞テスト'!AA71</f>
        <v>draw</v>
      </c>
      <c r="R70" s="36" t="str">
        <f>'不規則動詞テスト'!AB71</f>
        <v>drew</v>
      </c>
      <c r="S70" s="36" t="str">
        <f>'不規則動詞テスト'!AC71</f>
        <v>drawn</v>
      </c>
    </row>
    <row r="71" spans="1:19" ht="13.5" customHeight="1">
      <c r="A71" s="59"/>
      <c r="B71" s="17">
        <f t="shared" si="5"/>
      </c>
      <c r="C71" s="34">
        <f>IF($M$3=TRUE,"",IF($L$3=TRUE,"",IF(ISERROR(I71),"",I71)))</f>
      </c>
      <c r="D71" s="34">
        <f>IF($M$3=TRUE,"",IF($L$3=TRUE,"",IF(ISERROR(J71),"",J71)))</f>
      </c>
      <c r="E71" s="51">
        <f>IF($M$3=TRUE,"",IF($L$3=TRUE,"",IF(ISERROR(K71),"",K71)))</f>
      </c>
      <c r="G71" s="60"/>
      <c r="H71" s="23">
        <f t="shared" si="6"/>
      </c>
      <c r="I71" s="26">
        <f t="shared" si="7"/>
      </c>
      <c r="J71" s="26">
        <f t="shared" si="4"/>
      </c>
      <c r="K71" s="26">
        <f t="shared" si="8"/>
      </c>
      <c r="L71" s="35">
        <f>L70+141</f>
        <v>174</v>
      </c>
      <c r="M71" s="35">
        <f>M70+141</f>
        <v>159</v>
      </c>
      <c r="N71" s="35">
        <f>N70+141</f>
        <v>156</v>
      </c>
      <c r="P71" s="24" t="str">
        <f>'不規則動詞テスト'!Z72</f>
        <v>描く</v>
      </c>
      <c r="Q71" s="36" t="str">
        <f>'不規則動詞テスト'!AA72</f>
        <v>/drɔː/</v>
      </c>
      <c r="R71" s="36" t="str">
        <f>'不規則動詞テスト'!AB72</f>
        <v>/druː/</v>
      </c>
      <c r="S71" s="36" t="str">
        <f>'不規則動詞テスト'!AC72</f>
        <v>/drɔːn/</v>
      </c>
    </row>
    <row r="72" spans="1:19" ht="16.5" customHeight="1">
      <c r="A72" s="58">
        <f>G72</f>
        <v>34</v>
      </c>
      <c r="B72" s="14">
        <f t="shared" si="5"/>
      </c>
      <c r="C72" s="33">
        <f>IF($M$3=TRUE,"",IF(ISERROR(I72),"",I72))</f>
      </c>
      <c r="D72" s="33">
        <f>IF($M$3=TRUE,"",IF(ISERROR(J72),"",J72))</f>
      </c>
      <c r="E72" s="50">
        <f>IF($M$3=TRUE,"",IF(ISERROR(K72),"",K72))</f>
      </c>
      <c r="G72" s="60">
        <v>34</v>
      </c>
      <c r="H72" s="23">
        <f t="shared" si="6"/>
      </c>
      <c r="I72" s="26">
        <f t="shared" si="7"/>
      </c>
      <c r="J72" s="26">
        <f aca="true" t="shared" si="9" ref="J72:J105">IF($L$5=TRUE,R72,IF($M$5=TRUE,VLOOKUP($L72,$M$6:$S$287,6,FALSE),IF($N$5=TRUE,VLOOKUP($L72,$N$6:$S$287,5,FALSE),IF($O$5=TRUE,VLOOKUP($L72,$O$6:$S$287,4,FALSE),""))))</f>
      </c>
      <c r="K72" s="26">
        <f t="shared" si="8"/>
      </c>
      <c r="L72" s="35">
        <v>34</v>
      </c>
      <c r="M72" s="35">
        <v>19</v>
      </c>
      <c r="N72" s="35">
        <v>16</v>
      </c>
      <c r="O72" s="35">
        <v>13</v>
      </c>
      <c r="P72" s="24">
        <f>'不規則動詞テスト'!Z73</f>
        <v>0</v>
      </c>
      <c r="Q72" s="36" t="str">
        <f>'不規則動詞テスト'!AA73</f>
        <v>drink</v>
      </c>
      <c r="R72" s="36" t="str">
        <f>'不規則動詞テスト'!AB73</f>
        <v>drank</v>
      </c>
      <c r="S72" s="36" t="str">
        <f>'不規則動詞テスト'!AC73</f>
        <v>drunk</v>
      </c>
    </row>
    <row r="73" spans="1:19" ht="13.5" customHeight="1">
      <c r="A73" s="59"/>
      <c r="B73" s="17">
        <f t="shared" si="5"/>
      </c>
      <c r="C73" s="34">
        <f>IF($M$3=TRUE,"",IF($L$3=TRUE,"",IF(ISERROR(I73),"",I73)))</f>
      </c>
      <c r="D73" s="34">
        <f>IF($M$3=TRUE,"",IF($L$3=TRUE,"",IF(ISERROR(J73),"",J73)))</f>
      </c>
      <c r="E73" s="51">
        <f>IF($M$3=TRUE,"",IF($L$3=TRUE,"",IF(ISERROR(K73),"",K73)))</f>
      </c>
      <c r="G73" s="60"/>
      <c r="H73" s="23">
        <f t="shared" si="6"/>
      </c>
      <c r="I73" s="26">
        <f t="shared" si="7"/>
      </c>
      <c r="J73" s="26">
        <f t="shared" si="9"/>
      </c>
      <c r="K73" s="26">
        <f t="shared" si="8"/>
      </c>
      <c r="L73" s="35">
        <f>L72+141</f>
        <v>175</v>
      </c>
      <c r="M73" s="35">
        <f>M72+141</f>
        <v>160</v>
      </c>
      <c r="N73" s="35">
        <f>N72+141</f>
        <v>157</v>
      </c>
      <c r="O73" s="35">
        <f>O72+141</f>
        <v>154</v>
      </c>
      <c r="P73" s="24" t="str">
        <f>'不規則動詞テスト'!Z74</f>
        <v>飲む</v>
      </c>
      <c r="Q73" s="36" t="str">
        <f>'不規則動詞テスト'!AA74</f>
        <v>/drɪŋk/</v>
      </c>
      <c r="R73" s="36" t="str">
        <f>'不規則動詞テスト'!AB74</f>
        <v>/dræŋk/</v>
      </c>
      <c r="S73" s="36" t="str">
        <f>'不規則動詞テスト'!AC74</f>
        <v>/drʌŋk/</v>
      </c>
    </row>
    <row r="74" spans="1:19" ht="16.5" customHeight="1">
      <c r="A74" s="58">
        <f>G74</f>
        <v>35</v>
      </c>
      <c r="B74" s="14">
        <f t="shared" si="5"/>
      </c>
      <c r="C74" s="33">
        <f>IF($M$3=TRUE,"",IF(ISERROR(I74),"",I74))</f>
      </c>
      <c r="D74" s="33">
        <f>IF($M$3=TRUE,"",IF(ISERROR(J74),"",J74))</f>
      </c>
      <c r="E74" s="50">
        <f>IF($M$3=TRUE,"",IF(ISERROR(K74),"",K74))</f>
      </c>
      <c r="G74" s="60">
        <v>35</v>
      </c>
      <c r="H74" s="23">
        <f t="shared" si="6"/>
      </c>
      <c r="I74" s="26">
        <f t="shared" si="7"/>
      </c>
      <c r="J74" s="26">
        <f t="shared" si="9"/>
      </c>
      <c r="K74" s="26">
        <f t="shared" si="8"/>
      </c>
      <c r="L74" s="35">
        <v>35</v>
      </c>
      <c r="M74" s="35">
        <v>20</v>
      </c>
      <c r="N74" s="35">
        <v>17</v>
      </c>
      <c r="O74" s="35">
        <v>14</v>
      </c>
      <c r="P74" s="24" t="str">
        <f>'不規則動詞テスト'!Z75</f>
        <v>駆ける、追う</v>
      </c>
      <c r="Q74" s="36" t="str">
        <f>'不規則動詞テスト'!AA75</f>
        <v>drive</v>
      </c>
      <c r="R74" s="36" t="str">
        <f>'不規則動詞テスト'!AB75</f>
        <v>drove</v>
      </c>
      <c r="S74" s="36" t="str">
        <f>'不規則動詞テスト'!AC75</f>
        <v>driven</v>
      </c>
    </row>
    <row r="75" spans="1:19" ht="13.5" customHeight="1">
      <c r="A75" s="59"/>
      <c r="B75" s="17">
        <f t="shared" si="5"/>
      </c>
      <c r="C75" s="34">
        <f>IF($M$3=TRUE,"",IF($L$3=TRUE,"",IF(ISERROR(I75),"",I75)))</f>
      </c>
      <c r="D75" s="34">
        <f>IF($M$3=TRUE,"",IF($L$3=TRUE,"",IF(ISERROR(J75),"",J75)))</f>
      </c>
      <c r="E75" s="51">
        <f>IF($M$3=TRUE,"",IF($L$3=TRUE,"",IF(ISERROR(K75),"",K75)))</f>
      </c>
      <c r="G75" s="60"/>
      <c r="H75" s="23">
        <f t="shared" si="6"/>
      </c>
      <c r="I75" s="26">
        <f t="shared" si="7"/>
      </c>
      <c r="J75" s="26">
        <f t="shared" si="9"/>
      </c>
      <c r="K75" s="26">
        <f t="shared" si="8"/>
      </c>
      <c r="L75" s="35">
        <f>L74+141</f>
        <v>176</v>
      </c>
      <c r="M75" s="35">
        <f>M74+141</f>
        <v>161</v>
      </c>
      <c r="N75" s="35">
        <f>N74+141</f>
        <v>158</v>
      </c>
      <c r="O75" s="35">
        <f>O74+141</f>
        <v>155</v>
      </c>
      <c r="P75" s="24" t="str">
        <f>'不規則動詞テスト'!Z76</f>
        <v>運転する</v>
      </c>
      <c r="Q75" s="36" t="str">
        <f>'不規則動詞テスト'!AA76</f>
        <v>/draɪv/</v>
      </c>
      <c r="R75" s="36" t="str">
        <f>'不規則動詞テスト'!AB76</f>
        <v>/drouv/</v>
      </c>
      <c r="S75" s="36" t="str">
        <f>'不規則動詞テスト'!AC76</f>
        <v>/drɪ́v(ə)n/</v>
      </c>
    </row>
    <row r="76" spans="1:19" ht="16.5" customHeight="1">
      <c r="A76" s="58">
        <f>G76</f>
        <v>36</v>
      </c>
      <c r="B76" s="14">
        <f t="shared" si="5"/>
      </c>
      <c r="C76" s="33">
        <f>IF($M$3=TRUE,"",IF(ISERROR(I76),"",I76))</f>
      </c>
      <c r="D76" s="33">
        <f>IF($M$3=TRUE,"",IF(ISERROR(J76),"",J76))</f>
      </c>
      <c r="E76" s="50">
        <f>IF($M$3=TRUE,"",IF(ISERROR(K76),"",K76))</f>
      </c>
      <c r="G76" s="60">
        <v>36</v>
      </c>
      <c r="H76" s="23">
        <f t="shared" si="6"/>
      </c>
      <c r="I76" s="26">
        <f t="shared" si="7"/>
      </c>
      <c r="J76" s="26">
        <f t="shared" si="9"/>
      </c>
      <c r="K76" s="26">
        <f t="shared" si="8"/>
      </c>
      <c r="L76" s="35">
        <v>36</v>
      </c>
      <c r="P76" s="24">
        <f>'不規則動詞テスト'!Z77</f>
        <v>0</v>
      </c>
      <c r="Q76" s="36" t="str">
        <f>'不規則動詞テスト'!AA77</f>
        <v>dwell</v>
      </c>
      <c r="R76" s="36" t="str">
        <f>'不規則動詞テスト'!AB77</f>
        <v>dwelt</v>
      </c>
      <c r="S76" s="36" t="str">
        <f>'不規則動詞テスト'!AC77</f>
        <v>dwelt</v>
      </c>
    </row>
    <row r="77" spans="1:19" ht="13.5" customHeight="1">
      <c r="A77" s="59"/>
      <c r="B77" s="17">
        <f t="shared" si="5"/>
      </c>
      <c r="C77" s="34">
        <f>IF($M$3=TRUE,"",IF($L$3=TRUE,"",IF(ISERROR(I77),"",I77)))</f>
      </c>
      <c r="D77" s="34">
        <f>IF($M$3=TRUE,"",IF($L$3=TRUE,"",IF(ISERROR(J77),"",J77)))</f>
      </c>
      <c r="E77" s="51">
        <f>IF($M$3=TRUE,"",IF($L$3=TRUE,"",IF(ISERROR(K77),"",K77)))</f>
      </c>
      <c r="G77" s="60"/>
      <c r="H77" s="23">
        <f t="shared" si="6"/>
      </c>
      <c r="I77" s="26">
        <f t="shared" si="7"/>
      </c>
      <c r="J77" s="26">
        <f t="shared" si="9"/>
      </c>
      <c r="K77" s="26">
        <f t="shared" si="8"/>
      </c>
      <c r="L77" s="35">
        <f>L76+141</f>
        <v>177</v>
      </c>
      <c r="P77" s="24" t="str">
        <f>'不規則動詞テスト'!Z78</f>
        <v>居住する</v>
      </c>
      <c r="Q77" s="36" t="str">
        <f>'不規則動詞テスト'!AA78</f>
        <v>/dwel/</v>
      </c>
      <c r="R77" s="36" t="str">
        <f>'不規則動詞テスト'!AB78</f>
        <v>/dwelt/</v>
      </c>
      <c r="S77" s="36" t="str">
        <f>'不規則動詞テスト'!AC78</f>
        <v>/dwelt/</v>
      </c>
    </row>
    <row r="78" spans="1:19" ht="16.5" customHeight="1">
      <c r="A78" s="58">
        <f>G78</f>
        <v>37</v>
      </c>
      <c r="B78" s="14">
        <f t="shared" si="5"/>
      </c>
      <c r="C78" s="33">
        <f>IF($M$3=TRUE,"",IF(ISERROR(I78),"",I78))</f>
      </c>
      <c r="D78" s="33">
        <f>IF($M$3=TRUE,"",IF(ISERROR(J78),"",J78))</f>
      </c>
      <c r="E78" s="50">
        <f>IF($M$3=TRUE,"",IF(ISERROR(K78),"",K78))</f>
      </c>
      <c r="G78" s="60">
        <v>37</v>
      </c>
      <c r="H78" s="23">
        <f t="shared" si="6"/>
      </c>
      <c r="I78" s="26">
        <f t="shared" si="7"/>
      </c>
      <c r="J78" s="26">
        <f t="shared" si="9"/>
      </c>
      <c r="K78" s="26">
        <f t="shared" si="8"/>
      </c>
      <c r="L78" s="35">
        <v>37</v>
      </c>
      <c r="M78" s="35">
        <v>21</v>
      </c>
      <c r="N78" s="35">
        <v>18</v>
      </c>
      <c r="O78" s="35">
        <v>15</v>
      </c>
      <c r="P78" s="24">
        <f>'不規則動詞テスト'!Z79</f>
        <v>0</v>
      </c>
      <c r="Q78" s="36" t="str">
        <f>'不規則動詞テスト'!AA79</f>
        <v>eat</v>
      </c>
      <c r="R78" s="36" t="str">
        <f>'不規則動詞テスト'!AB79</f>
        <v>ate</v>
      </c>
      <c r="S78" s="36" t="str">
        <f>'不規則動詞テスト'!AC79</f>
        <v>eaten</v>
      </c>
    </row>
    <row r="79" spans="1:19" ht="13.5" customHeight="1">
      <c r="A79" s="59"/>
      <c r="B79" s="17">
        <f t="shared" si="5"/>
      </c>
      <c r="C79" s="34">
        <f>IF($M$3=TRUE,"",IF($L$3=TRUE,"",IF(ISERROR(I79),"",I79)))</f>
      </c>
      <c r="D79" s="34">
        <f>IF($M$3=TRUE,"",IF($L$3=TRUE,"",IF(ISERROR(J79),"",J79)))</f>
      </c>
      <c r="E79" s="51">
        <f>IF($M$3=TRUE,"",IF($L$3=TRUE,"",IF(ISERROR(K79),"",K79)))</f>
      </c>
      <c r="G79" s="60"/>
      <c r="H79" s="23">
        <f t="shared" si="6"/>
      </c>
      <c r="I79" s="26">
        <f t="shared" si="7"/>
      </c>
      <c r="J79" s="26">
        <f t="shared" si="9"/>
      </c>
      <c r="K79" s="26">
        <f t="shared" si="8"/>
      </c>
      <c r="L79" s="35">
        <f>L78+141</f>
        <v>178</v>
      </c>
      <c r="M79" s="35">
        <f>M78+141</f>
        <v>162</v>
      </c>
      <c r="N79" s="35">
        <f>N78+141</f>
        <v>159</v>
      </c>
      <c r="O79" s="35">
        <f>O78+141</f>
        <v>156</v>
      </c>
      <c r="P79" s="24" t="str">
        <f>'不規則動詞テスト'!Z80</f>
        <v>食べる</v>
      </c>
      <c r="Q79" s="36" t="str">
        <f>'不規則動詞テスト'!AA80</f>
        <v>/iːt/</v>
      </c>
      <c r="R79" s="36" t="str">
        <f>'不規則動詞テスト'!AB80</f>
        <v>/eɪt|et, eɪt/</v>
      </c>
      <c r="S79" s="36" t="str">
        <f>'不規則動詞テスト'!AC80</f>
        <v>/íːt(ə)n/</v>
      </c>
    </row>
    <row r="80" spans="1:19" ht="16.5" customHeight="1">
      <c r="A80" s="58">
        <f>G80</f>
        <v>38</v>
      </c>
      <c r="B80" s="14">
        <f t="shared" si="5"/>
      </c>
      <c r="C80" s="33">
        <f>IF($M$3=TRUE,"",IF(ISERROR(I80),"",I80))</f>
      </c>
      <c r="D80" s="33">
        <f>IF($M$3=TRUE,"",IF(ISERROR(J80),"",J80))</f>
      </c>
      <c r="E80" s="50">
        <f>IF($M$3=TRUE,"",IF(ISERROR(K80),"",K80))</f>
      </c>
      <c r="G80" s="60">
        <v>38</v>
      </c>
      <c r="H80" s="23">
        <f t="shared" si="6"/>
      </c>
      <c r="I80" s="26">
        <f t="shared" si="7"/>
      </c>
      <c r="J80" s="26">
        <f t="shared" si="9"/>
      </c>
      <c r="K80" s="26">
        <f t="shared" si="8"/>
      </c>
      <c r="L80" s="35">
        <v>38</v>
      </c>
      <c r="M80" s="35">
        <v>22</v>
      </c>
      <c r="N80" s="35">
        <v>19</v>
      </c>
      <c r="O80" s="35">
        <v>16</v>
      </c>
      <c r="P80" s="24" t="str">
        <f>'不規則動詞テスト'!Z81</f>
        <v>落ちる</v>
      </c>
      <c r="Q80" s="36" t="str">
        <f>'不規則動詞テスト'!AA81</f>
        <v>fall</v>
      </c>
      <c r="R80" s="36" t="str">
        <f>'不規則動詞テスト'!AB81</f>
        <v>fell</v>
      </c>
      <c r="S80" s="36" t="str">
        <f>'不規則動詞テスト'!AC81</f>
        <v>fallen</v>
      </c>
    </row>
    <row r="81" spans="1:19" ht="13.5" customHeight="1">
      <c r="A81" s="59"/>
      <c r="B81" s="17">
        <f t="shared" si="5"/>
      </c>
      <c r="C81" s="34">
        <f>IF($M$3=TRUE,"",IF($L$3=TRUE,"",IF(ISERROR(I81),"",I81)))</f>
      </c>
      <c r="D81" s="34">
        <f>IF($M$3=TRUE,"",IF($L$3=TRUE,"",IF(ISERROR(J81),"",J81)))</f>
      </c>
      <c r="E81" s="51">
        <f>IF($M$3=TRUE,"",IF($L$3=TRUE,"",IF(ISERROR(K81),"",K81)))</f>
      </c>
      <c r="G81" s="60"/>
      <c r="H81" s="23">
        <f t="shared" si="6"/>
      </c>
      <c r="I81" s="26">
        <f t="shared" si="7"/>
      </c>
      <c r="J81" s="26">
        <f t="shared" si="9"/>
      </c>
      <c r="K81" s="26">
        <f t="shared" si="8"/>
      </c>
      <c r="L81" s="35">
        <f>L80+141</f>
        <v>179</v>
      </c>
      <c r="M81" s="35">
        <f>M80+141</f>
        <v>163</v>
      </c>
      <c r="N81" s="35">
        <f>N80+141</f>
        <v>160</v>
      </c>
      <c r="O81" s="35">
        <f>O80+141</f>
        <v>157</v>
      </c>
      <c r="P81" s="24" t="str">
        <f>'不規則動詞テスト'!Z82</f>
        <v>倒れる</v>
      </c>
      <c r="Q81" s="36" t="str">
        <f>'不規則動詞テスト'!AA82</f>
        <v>/fɔːl/</v>
      </c>
      <c r="R81" s="36" t="str">
        <f>'不規則動詞テスト'!AB82</f>
        <v>/fel/</v>
      </c>
      <c r="S81" s="36" t="str">
        <f>'不規則動詞テスト'!AC82</f>
        <v>/fɔ́ːlən/ </v>
      </c>
    </row>
    <row r="82" spans="1:19" ht="16.5" customHeight="1">
      <c r="A82" s="58">
        <f>G82</f>
        <v>39</v>
      </c>
      <c r="B82" s="14">
        <f t="shared" si="5"/>
      </c>
      <c r="C82" s="33">
        <f>IF($M$3=TRUE,"",IF(ISERROR(I82),"",I82))</f>
      </c>
      <c r="D82" s="33">
        <f>IF($M$3=TRUE,"",IF(ISERROR(J82),"",J82))</f>
      </c>
      <c r="E82" s="50">
        <f>IF($M$3=TRUE,"",IF(ISERROR(K82),"",K82))</f>
      </c>
      <c r="G82" s="60">
        <v>39</v>
      </c>
      <c r="H82" s="23">
        <f t="shared" si="6"/>
      </c>
      <c r="I82" s="26">
        <f t="shared" si="7"/>
      </c>
      <c r="J82" s="26">
        <f t="shared" si="9"/>
      </c>
      <c r="K82" s="26">
        <f t="shared" si="8"/>
      </c>
      <c r="L82" s="35">
        <v>39</v>
      </c>
      <c r="P82" s="24" t="str">
        <f>'不規則動詞テスト'!Z83</f>
        <v>食物を与える</v>
      </c>
      <c r="Q82" s="36" t="str">
        <f>'不規則動詞テスト'!AA83</f>
        <v>feed</v>
      </c>
      <c r="R82" s="36" t="str">
        <f>'不規則動詞テスト'!AB83</f>
        <v>fed</v>
      </c>
      <c r="S82" s="36" t="str">
        <f>'不規則動詞テスト'!AC83</f>
        <v>fed</v>
      </c>
    </row>
    <row r="83" spans="1:19" ht="13.5" customHeight="1">
      <c r="A83" s="59"/>
      <c r="B83" s="17">
        <f t="shared" si="5"/>
      </c>
      <c r="C83" s="34">
        <f>IF($M$3=TRUE,"",IF($L$3=TRUE,"",IF(ISERROR(I83),"",I83)))</f>
      </c>
      <c r="D83" s="34">
        <f>IF($M$3=TRUE,"",IF($L$3=TRUE,"",IF(ISERROR(J83),"",J83)))</f>
      </c>
      <c r="E83" s="51">
        <f>IF($M$3=TRUE,"",IF($L$3=TRUE,"",IF(ISERROR(K83),"",K83)))</f>
      </c>
      <c r="G83" s="60"/>
      <c r="H83" s="23">
        <f t="shared" si="6"/>
      </c>
      <c r="I83" s="26">
        <f t="shared" si="7"/>
      </c>
      <c r="J83" s="26">
        <f t="shared" si="9"/>
      </c>
      <c r="K83" s="26">
        <f t="shared" si="8"/>
      </c>
      <c r="L83" s="35">
        <f>L82+141</f>
        <v>180</v>
      </c>
      <c r="P83" s="24" t="str">
        <f>'不規則動詞テスト'!Z84</f>
        <v>養う</v>
      </c>
      <c r="Q83" s="36" t="str">
        <f>'不規則動詞テスト'!AA84</f>
        <v>/fiːd/</v>
      </c>
      <c r="R83" s="36" t="str">
        <f>'不規則動詞テスト'!AB84</f>
        <v>/fed/</v>
      </c>
      <c r="S83" s="36" t="str">
        <f>'不規則動詞テスト'!AC84</f>
        <v>/fed/</v>
      </c>
    </row>
    <row r="84" spans="1:19" ht="16.5" customHeight="1">
      <c r="A84" s="58">
        <f>G84</f>
        <v>40</v>
      </c>
      <c r="B84" s="14">
        <f t="shared" si="5"/>
      </c>
      <c r="C84" s="33">
        <f>IF($M$3=TRUE,"",IF(ISERROR(I84),"",I84))</f>
      </c>
      <c r="D84" s="33">
        <f>IF($M$3=TRUE,"",IF(ISERROR(J84),"",J84))</f>
      </c>
      <c r="E84" s="50">
        <f>IF($M$3=TRUE,"",IF(ISERROR(K84),"",K84))</f>
      </c>
      <c r="G84" s="60">
        <v>40</v>
      </c>
      <c r="H84" s="23">
        <f t="shared" si="6"/>
      </c>
      <c r="I84" s="26">
        <f t="shared" si="7"/>
      </c>
      <c r="J84" s="26">
        <f t="shared" si="9"/>
      </c>
      <c r="K84" s="26">
        <f t="shared" si="8"/>
      </c>
      <c r="L84" s="35">
        <v>40</v>
      </c>
      <c r="M84" s="35">
        <v>23</v>
      </c>
      <c r="N84" s="35">
        <v>20</v>
      </c>
      <c r="O84" s="35">
        <v>17</v>
      </c>
      <c r="P84" s="24">
        <f>'不規則動詞テスト'!Z85</f>
        <v>0</v>
      </c>
      <c r="Q84" s="36" t="str">
        <f>'不規則動詞テスト'!AA85</f>
        <v>feel</v>
      </c>
      <c r="R84" s="36" t="str">
        <f>'不規則動詞テスト'!AB85</f>
        <v>felt</v>
      </c>
      <c r="S84" s="36" t="str">
        <f>'不規則動詞テスト'!AC85</f>
        <v>felt</v>
      </c>
    </row>
    <row r="85" spans="1:19" ht="13.5" customHeight="1">
      <c r="A85" s="59"/>
      <c r="B85" s="17">
        <f t="shared" si="5"/>
      </c>
      <c r="C85" s="34">
        <f>IF($M$3=TRUE,"",IF($L$3=TRUE,"",IF(ISERROR(I85),"",I85)))</f>
      </c>
      <c r="D85" s="34">
        <f>IF($M$3=TRUE,"",IF($L$3=TRUE,"",IF(ISERROR(J85),"",J85)))</f>
      </c>
      <c r="E85" s="51">
        <f>IF($M$3=TRUE,"",IF($L$3=TRUE,"",IF(ISERROR(K85),"",K85)))</f>
      </c>
      <c r="G85" s="60"/>
      <c r="H85" s="23">
        <f t="shared" si="6"/>
      </c>
      <c r="I85" s="26">
        <f t="shared" si="7"/>
      </c>
      <c r="J85" s="26">
        <f t="shared" si="9"/>
      </c>
      <c r="K85" s="26">
        <f t="shared" si="8"/>
      </c>
      <c r="L85" s="35">
        <f>L84+141</f>
        <v>181</v>
      </c>
      <c r="M85" s="35">
        <f>M84+141</f>
        <v>164</v>
      </c>
      <c r="N85" s="35">
        <f>N84+141</f>
        <v>161</v>
      </c>
      <c r="O85" s="35">
        <f>O84+141</f>
        <v>158</v>
      </c>
      <c r="P85" s="24" t="str">
        <f>'不規則動詞テスト'!Z86</f>
        <v>感じる</v>
      </c>
      <c r="Q85" s="36" t="str">
        <f>'不規則動詞テスト'!AA86</f>
        <v>/fiːl/</v>
      </c>
      <c r="R85" s="36" t="str">
        <f>'不規則動詞テスト'!AB86</f>
        <v>/felt/</v>
      </c>
      <c r="S85" s="36" t="str">
        <f>'不規則動詞テスト'!AC86</f>
        <v>/felt/</v>
      </c>
    </row>
    <row r="86" spans="1:19" ht="16.5" customHeight="1">
      <c r="A86" s="58">
        <f>G86</f>
        <v>41</v>
      </c>
      <c r="B86" s="14">
        <f t="shared" si="5"/>
      </c>
      <c r="C86" s="33">
        <f>IF($M$3=TRUE,"",IF(ISERROR(I86),"",I86))</f>
      </c>
      <c r="D86" s="33">
        <f>IF($M$3=TRUE,"",IF(ISERROR(J86),"",J86))</f>
      </c>
      <c r="E86" s="50">
        <f>IF($M$3=TRUE,"",IF(ISERROR(K86),"",K86))</f>
      </c>
      <c r="G86" s="60">
        <v>41</v>
      </c>
      <c r="H86" s="23">
        <f t="shared" si="6"/>
      </c>
      <c r="I86" s="26">
        <f t="shared" si="7"/>
      </c>
      <c r="J86" s="26">
        <f t="shared" si="9"/>
      </c>
      <c r="K86" s="26">
        <f t="shared" si="8"/>
      </c>
      <c r="L86" s="35">
        <v>41</v>
      </c>
      <c r="M86" s="35">
        <v>24</v>
      </c>
      <c r="P86" s="24" t="str">
        <f>'不規則動詞テスト'!Z87</f>
        <v>戦う、争う</v>
      </c>
      <c r="Q86" s="36" t="str">
        <f>'不規則動詞テスト'!AA87</f>
        <v>fight</v>
      </c>
      <c r="R86" s="36" t="str">
        <f>'不規則動詞テスト'!AB87</f>
        <v>fought</v>
      </c>
      <c r="S86" s="36" t="str">
        <f>'不規則動詞テスト'!AC87</f>
        <v>fought</v>
      </c>
    </row>
    <row r="87" spans="1:19" ht="13.5" customHeight="1">
      <c r="A87" s="59"/>
      <c r="B87" s="17">
        <f t="shared" si="5"/>
      </c>
      <c r="C87" s="34">
        <f>IF($M$3=TRUE,"",IF($L$3=TRUE,"",IF(ISERROR(I87),"",I87)))</f>
      </c>
      <c r="D87" s="34">
        <f>IF($M$3=TRUE,"",IF($L$3=TRUE,"",IF(ISERROR(J87),"",J87)))</f>
      </c>
      <c r="E87" s="51">
        <f>IF($M$3=TRUE,"",IF($L$3=TRUE,"",IF(ISERROR(K87),"",K87)))</f>
      </c>
      <c r="G87" s="60"/>
      <c r="H87" s="23">
        <f t="shared" si="6"/>
      </c>
      <c r="I87" s="26">
        <f t="shared" si="7"/>
      </c>
      <c r="J87" s="26">
        <f t="shared" si="9"/>
      </c>
      <c r="K87" s="26">
        <f t="shared" si="8"/>
      </c>
      <c r="L87" s="35">
        <f>L86+141</f>
        <v>182</v>
      </c>
      <c r="M87" s="35">
        <f>M86+141</f>
        <v>165</v>
      </c>
      <c r="P87" s="24" t="str">
        <f>'不規則動詞テスト'!Z88</f>
        <v>けんかする</v>
      </c>
      <c r="Q87" s="36" t="str">
        <f>'不規則動詞テスト'!AA88</f>
        <v>/faɪt/</v>
      </c>
      <c r="R87" s="36" t="str">
        <f>'不規則動詞テスト'!AB88</f>
        <v>/fɔːt,　(米)fɑːt/</v>
      </c>
      <c r="S87" s="36" t="str">
        <f>'不規則動詞テスト'!AC88</f>
        <v>/fɔːt,　(米)fɑːt/</v>
      </c>
    </row>
    <row r="88" spans="1:19" ht="16.5" customHeight="1">
      <c r="A88" s="58">
        <f>G88</f>
        <v>42</v>
      </c>
      <c r="B88" s="14">
        <f t="shared" si="5"/>
      </c>
      <c r="C88" s="33">
        <f>IF($M$3=TRUE,"",IF(ISERROR(I88),"",I88))</f>
      </c>
      <c r="D88" s="33">
        <f>IF($M$3=TRUE,"",IF(ISERROR(J88),"",J88))</f>
      </c>
      <c r="E88" s="50">
        <f>IF($M$3=TRUE,"",IF(ISERROR(K88),"",K88))</f>
      </c>
      <c r="G88" s="60">
        <v>42</v>
      </c>
      <c r="H88" s="23">
        <f t="shared" si="6"/>
      </c>
      <c r="I88" s="26">
        <f t="shared" si="7"/>
      </c>
      <c r="J88" s="26">
        <f t="shared" si="9"/>
      </c>
      <c r="K88" s="26">
        <f t="shared" si="8"/>
      </c>
      <c r="L88" s="35">
        <v>42</v>
      </c>
      <c r="M88" s="35">
        <v>25</v>
      </c>
      <c r="N88" s="35">
        <v>21</v>
      </c>
      <c r="O88" s="35">
        <v>18</v>
      </c>
      <c r="P88" s="24" t="str">
        <f>'不規則動詞テスト'!Z89</f>
        <v>見出す、見つける</v>
      </c>
      <c r="Q88" s="36" t="str">
        <f>'不規則動詞テスト'!AA89</f>
        <v>find</v>
      </c>
      <c r="R88" s="36" t="str">
        <f>'不規則動詞テスト'!AB89</f>
        <v>found</v>
      </c>
      <c r="S88" s="36" t="str">
        <f>'不規則動詞テスト'!AC89</f>
        <v>found</v>
      </c>
    </row>
    <row r="89" spans="1:19" ht="13.5" customHeight="1">
      <c r="A89" s="59"/>
      <c r="B89" s="17">
        <f t="shared" si="5"/>
      </c>
      <c r="C89" s="34">
        <f>IF($M$3=TRUE,"",IF($L$3=TRUE,"",IF(ISERROR(I89),"",I89)))</f>
      </c>
      <c r="D89" s="34">
        <f>IF($M$3=TRUE,"",IF($L$3=TRUE,"",IF(ISERROR(J89),"",J89)))</f>
      </c>
      <c r="E89" s="51">
        <f>IF($M$3=TRUE,"",IF($L$3=TRUE,"",IF(ISERROR(K89),"",K89)))</f>
      </c>
      <c r="G89" s="60"/>
      <c r="H89" s="23">
        <f t="shared" si="6"/>
      </c>
      <c r="I89" s="26">
        <f t="shared" si="7"/>
      </c>
      <c r="J89" s="26">
        <f t="shared" si="9"/>
      </c>
      <c r="K89" s="26">
        <f t="shared" si="8"/>
      </c>
      <c r="L89" s="35">
        <f>L88+141</f>
        <v>183</v>
      </c>
      <c r="M89" s="35">
        <f>M88+141</f>
        <v>166</v>
      </c>
      <c r="N89" s="35">
        <f>N88+141</f>
        <v>162</v>
      </c>
      <c r="O89" s="35">
        <f>O88+141</f>
        <v>159</v>
      </c>
      <c r="P89" s="24" t="str">
        <f>'不規則動詞テスト'!Z90</f>
        <v>知る</v>
      </c>
      <c r="Q89" s="36" t="str">
        <f>'不規則動詞テスト'!AA90</f>
        <v>/faɪnd/</v>
      </c>
      <c r="R89" s="36" t="str">
        <f>'不規則動詞テスト'!AB90</f>
        <v>/faund/</v>
      </c>
      <c r="S89" s="36" t="str">
        <f>'不規則動詞テスト'!AC90</f>
        <v>/faund/</v>
      </c>
    </row>
    <row r="90" spans="1:19" ht="16.5" customHeight="1">
      <c r="A90" s="58">
        <f>G90</f>
        <v>43</v>
      </c>
      <c r="B90" s="14">
        <f t="shared" si="5"/>
      </c>
      <c r="C90" s="33">
        <f>IF($M$3=TRUE,"",IF(ISERROR(I90),"",I90))</f>
      </c>
      <c r="D90" s="33">
        <f>IF($M$3=TRUE,"",IF(ISERROR(J90),"",J90))</f>
      </c>
      <c r="E90" s="50">
        <f>IF($M$3=TRUE,"",IF(ISERROR(K90),"",K90))</f>
      </c>
      <c r="G90" s="60">
        <v>43</v>
      </c>
      <c r="H90" s="23">
        <f t="shared" si="6"/>
      </c>
      <c r="I90" s="26">
        <f t="shared" si="7"/>
      </c>
      <c r="J90" s="26">
        <f t="shared" si="9"/>
      </c>
      <c r="K90" s="26">
        <f t="shared" si="8"/>
      </c>
      <c r="L90" s="35">
        <v>43</v>
      </c>
      <c r="P90" s="24" t="str">
        <f>'不規則動詞テスト'!Z91</f>
        <v>逃げる</v>
      </c>
      <c r="Q90" s="36" t="str">
        <f>'不規則動詞テスト'!AA91</f>
        <v>flee</v>
      </c>
      <c r="R90" s="36" t="str">
        <f>'不規則動詞テスト'!AB91</f>
        <v>fled</v>
      </c>
      <c r="S90" s="36" t="str">
        <f>'不規則動詞テスト'!AC91</f>
        <v>fled</v>
      </c>
    </row>
    <row r="91" spans="1:19" ht="13.5" customHeight="1">
      <c r="A91" s="59"/>
      <c r="B91" s="17">
        <f t="shared" si="5"/>
      </c>
      <c r="C91" s="34">
        <f>IF($M$3=TRUE,"",IF($L$3=TRUE,"",IF(ISERROR(I91),"",I91)))</f>
      </c>
      <c r="D91" s="34">
        <f>IF($M$3=TRUE,"",IF($L$3=TRUE,"",IF(ISERROR(J91),"",J91)))</f>
      </c>
      <c r="E91" s="51">
        <f>IF($M$3=TRUE,"",IF($L$3=TRUE,"",IF(ISERROR(K91),"",K91)))</f>
      </c>
      <c r="G91" s="60"/>
      <c r="H91" s="23">
        <f t="shared" si="6"/>
      </c>
      <c r="I91" s="26">
        <f t="shared" si="7"/>
      </c>
      <c r="J91" s="26">
        <f t="shared" si="9"/>
      </c>
      <c r="K91" s="26">
        <f t="shared" si="8"/>
      </c>
      <c r="L91" s="35">
        <f>L90+141</f>
        <v>184</v>
      </c>
      <c r="P91" s="24" t="str">
        <f>'不規則動詞テスト'!Z92</f>
        <v>逃走する</v>
      </c>
      <c r="Q91" s="36" t="str">
        <f>'不規則動詞テスト'!AA92</f>
        <v>/fliː/</v>
      </c>
      <c r="R91" s="36" t="str">
        <f>'不規則動詞テスト'!AB92</f>
        <v>/fled/</v>
      </c>
      <c r="S91" s="36" t="str">
        <f>'不規則動詞テスト'!AC92</f>
        <v>/fled/</v>
      </c>
    </row>
    <row r="92" spans="1:19" ht="16.5" customHeight="1">
      <c r="A92" s="58">
        <f>G92</f>
        <v>44</v>
      </c>
      <c r="B92" s="14">
        <f t="shared" si="5"/>
      </c>
      <c r="C92" s="33">
        <f>IF($M$3=TRUE,"",IF(ISERROR(I92),"",I92))</f>
      </c>
      <c r="D92" s="33">
        <f>IF($M$3=TRUE,"",IF(ISERROR(J92),"",J92))</f>
      </c>
      <c r="E92" s="50">
        <f>IF($M$3=TRUE,"",IF(ISERROR(K92),"",K92))</f>
      </c>
      <c r="G92" s="60">
        <v>44</v>
      </c>
      <c r="H92" s="23">
        <f t="shared" si="6"/>
      </c>
      <c r="I92" s="26">
        <f t="shared" si="7"/>
      </c>
      <c r="J92" s="26">
        <f t="shared" si="9"/>
      </c>
      <c r="K92" s="26">
        <f t="shared" si="8"/>
      </c>
      <c r="L92" s="35">
        <v>44</v>
      </c>
      <c r="P92" s="24" t="str">
        <f>'不規則動詞テスト'!Z93</f>
        <v>突進する</v>
      </c>
      <c r="Q92" s="36" t="str">
        <f>'不規則動詞テスト'!AA93</f>
        <v>fling</v>
      </c>
      <c r="R92" s="36" t="str">
        <f>'不規則動詞テスト'!AB93</f>
        <v>flung</v>
      </c>
      <c r="S92" s="36" t="str">
        <f>'不規則動詞テスト'!AC93</f>
        <v>flung</v>
      </c>
    </row>
    <row r="93" spans="1:19" ht="13.5" customHeight="1">
      <c r="A93" s="59"/>
      <c r="B93" s="17">
        <f t="shared" si="5"/>
      </c>
      <c r="C93" s="34">
        <f>IF($M$3=TRUE,"",IF($L$3=TRUE,"",IF(ISERROR(I93),"",I93)))</f>
      </c>
      <c r="D93" s="34">
        <f>IF($M$3=TRUE,"",IF($L$3=TRUE,"",IF(ISERROR(J93),"",J93)))</f>
      </c>
      <c r="E93" s="51">
        <f>IF($M$3=TRUE,"",IF($L$3=TRUE,"",IF(ISERROR(K93),"",K93)))</f>
      </c>
      <c r="G93" s="60"/>
      <c r="H93" s="23">
        <f t="shared" si="6"/>
      </c>
      <c r="I93" s="26">
        <f t="shared" si="7"/>
      </c>
      <c r="J93" s="26">
        <f t="shared" si="9"/>
      </c>
      <c r="K93" s="26">
        <f t="shared" si="8"/>
      </c>
      <c r="L93" s="35">
        <f>L92+141</f>
        <v>185</v>
      </c>
      <c r="P93" s="24" t="str">
        <f>'不規則動詞テスト'!Z94</f>
        <v>投げつける</v>
      </c>
      <c r="Q93" s="36" t="str">
        <f>'不規則動詞テスト'!AA94</f>
        <v>/flɪŋ/</v>
      </c>
      <c r="R93" s="36" t="str">
        <f>'不規則動詞テスト'!AB94</f>
        <v>/flʌŋ/</v>
      </c>
      <c r="S93" s="36" t="str">
        <f>'不規則動詞テスト'!AC94</f>
        <v>/flʌŋ/</v>
      </c>
    </row>
    <row r="94" spans="1:19" ht="16.5" customHeight="1">
      <c r="A94" s="58">
        <f>G94</f>
        <v>45</v>
      </c>
      <c r="B94" s="14">
        <f t="shared" si="5"/>
      </c>
      <c r="C94" s="33">
        <f>IF($M$3=TRUE,"",IF(ISERROR(I94),"",I94))</f>
      </c>
      <c r="D94" s="33">
        <f>IF($M$3=TRUE,"",IF(ISERROR(J94),"",J94))</f>
      </c>
      <c r="E94" s="50">
        <f>IF($M$3=TRUE,"",IF(ISERROR(K94),"",K94))</f>
      </c>
      <c r="G94" s="60">
        <v>45</v>
      </c>
      <c r="H94" s="23">
        <f t="shared" si="6"/>
      </c>
      <c r="I94" s="26">
        <f t="shared" si="7"/>
      </c>
      <c r="J94" s="26">
        <f t="shared" si="9"/>
      </c>
      <c r="K94" s="26">
        <f t="shared" si="8"/>
      </c>
      <c r="L94" s="35">
        <v>45</v>
      </c>
      <c r="M94" s="35">
        <v>26</v>
      </c>
      <c r="P94" s="24" t="str">
        <f>'不規則動詞テスト'!Z95</f>
        <v>飛ぶ</v>
      </c>
      <c r="Q94" s="36" t="str">
        <f>'不規則動詞テスト'!AA95</f>
        <v>fly</v>
      </c>
      <c r="R94" s="36" t="str">
        <f>'不規則動詞テスト'!AB95</f>
        <v>flew</v>
      </c>
      <c r="S94" s="36" t="str">
        <f>'不規則動詞テスト'!AC95</f>
        <v>flown</v>
      </c>
    </row>
    <row r="95" spans="1:19" ht="13.5" customHeight="1">
      <c r="A95" s="59"/>
      <c r="B95" s="17">
        <f t="shared" si="5"/>
      </c>
      <c r="C95" s="34">
        <f>IF($M$3=TRUE,"",IF($L$3=TRUE,"",IF(ISERROR(I95),"",I95)))</f>
      </c>
      <c r="D95" s="34">
        <f>IF($M$3=TRUE,"",IF($L$3=TRUE,"",IF(ISERROR(J95),"",J95)))</f>
      </c>
      <c r="E95" s="51">
        <f>IF($M$3=TRUE,"",IF($L$3=TRUE,"",IF(ISERROR(K95),"",K95)))</f>
      </c>
      <c r="G95" s="60"/>
      <c r="H95" s="23">
        <f t="shared" si="6"/>
      </c>
      <c r="I95" s="26">
        <f t="shared" si="7"/>
      </c>
      <c r="J95" s="26">
        <f t="shared" si="9"/>
      </c>
      <c r="K95" s="26">
        <f t="shared" si="8"/>
      </c>
      <c r="L95" s="35">
        <f>L94+141</f>
        <v>186</v>
      </c>
      <c r="M95" s="35">
        <f>M94+141</f>
        <v>167</v>
      </c>
      <c r="P95" s="24" t="str">
        <f>'不規則動詞テスト'!Z96</f>
        <v>飛行する</v>
      </c>
      <c r="Q95" s="36" t="str">
        <f>'不規則動詞テスト'!AA96</f>
        <v>/flaɪ/</v>
      </c>
      <c r="R95" s="36" t="str">
        <f>'不規則動詞テスト'!AB96</f>
        <v>/fluː/</v>
      </c>
      <c r="S95" s="36" t="str">
        <f>'不規則動詞テスト'!AC96</f>
        <v>/floun/</v>
      </c>
    </row>
    <row r="96" spans="1:19" ht="16.5" customHeight="1">
      <c r="A96" s="58">
        <f>G96</f>
        <v>46</v>
      </c>
      <c r="B96" s="14">
        <f t="shared" si="5"/>
      </c>
      <c r="C96" s="33">
        <f>IF($M$3=TRUE,"",IF(ISERROR(I96),"",I96))</f>
      </c>
      <c r="D96" s="33">
        <f>IF($M$3=TRUE,"",IF(ISERROR(J96),"",J96))</f>
      </c>
      <c r="E96" s="50">
        <f>IF($M$3=TRUE,"",IF(ISERROR(K96),"",K96))</f>
      </c>
      <c r="G96" s="60">
        <v>46</v>
      </c>
      <c r="H96" s="23">
        <f t="shared" si="6"/>
      </c>
      <c r="I96" s="26">
        <f t="shared" si="7"/>
      </c>
      <c r="J96" s="26">
        <f t="shared" si="9"/>
      </c>
      <c r="K96" s="26">
        <f t="shared" si="8"/>
      </c>
      <c r="L96" s="35">
        <v>46</v>
      </c>
      <c r="P96" s="24">
        <f>'不規則動詞テスト'!Z97</f>
        <v>0</v>
      </c>
      <c r="Q96" s="36" t="str">
        <f>'不規則動詞テスト'!AA97</f>
        <v>forbid</v>
      </c>
      <c r="R96" s="36" t="str">
        <f>'不規則動詞テスト'!AB97</f>
        <v>forbade (forbad)</v>
      </c>
      <c r="S96" s="36" t="str">
        <f>'不規則動詞テスト'!AC97</f>
        <v>forbidden</v>
      </c>
    </row>
    <row r="97" spans="1:19" ht="13.5" customHeight="1">
      <c r="A97" s="59"/>
      <c r="B97" s="17">
        <f t="shared" si="5"/>
      </c>
      <c r="C97" s="34">
        <f>IF($M$3=TRUE,"",IF($L$3=TRUE,"",IF(ISERROR(I97),"",I97)))</f>
      </c>
      <c r="D97" s="34">
        <f>IF($M$3=TRUE,"",IF($L$3=TRUE,"",IF(ISERROR(J97),"",J97)))</f>
      </c>
      <c r="E97" s="51">
        <f>IF($M$3=TRUE,"",IF($L$3=TRUE,"",IF(ISERROR(K97),"",K97)))</f>
      </c>
      <c r="G97" s="60"/>
      <c r="H97" s="23">
        <f t="shared" si="6"/>
      </c>
      <c r="I97" s="26">
        <f t="shared" si="7"/>
      </c>
      <c r="J97" s="26">
        <f t="shared" si="9"/>
      </c>
      <c r="K97" s="26">
        <f t="shared" si="8"/>
      </c>
      <c r="L97" s="35">
        <f>L96+141</f>
        <v>187</v>
      </c>
      <c r="P97" s="24" t="str">
        <f>'不規則動詞テスト'!Z98</f>
        <v>禁ずる</v>
      </c>
      <c r="Q97" s="36" t="str">
        <f>'不規則動詞テスト'!AA98</f>
        <v>/fərbɪ́d, fɔːr-/</v>
      </c>
      <c r="R97" s="36" t="str">
        <f>'不規則動詞テスト'!AB98</f>
        <v>/fərbǽd, -béɪd/ /-bǽd/</v>
      </c>
      <c r="S97" s="36" t="str">
        <f>'不規則動詞テスト'!AC98</f>
        <v>/fərbɪ́d(ə)n, fɔːr-/</v>
      </c>
    </row>
    <row r="98" spans="1:19" ht="16.5" customHeight="1">
      <c r="A98" s="58">
        <f>G98</f>
        <v>47</v>
      </c>
      <c r="B98" s="14">
        <f t="shared" si="5"/>
      </c>
      <c r="C98" s="33">
        <f>IF($M$3=TRUE,"",IF(ISERROR(I98),"",I98))</f>
      </c>
      <c r="D98" s="33">
        <f>IF($M$3=TRUE,"",IF(ISERROR(J98),"",J98))</f>
      </c>
      <c r="E98" s="50">
        <f>IF($M$3=TRUE,"",IF(ISERROR(K98),"",K98))</f>
      </c>
      <c r="G98" s="60">
        <v>47</v>
      </c>
      <c r="H98" s="23">
        <f t="shared" si="6"/>
      </c>
      <c r="I98" s="26">
        <f t="shared" si="7"/>
      </c>
      <c r="J98" s="26">
        <f t="shared" si="9"/>
      </c>
      <c r="K98" s="26">
        <f t="shared" si="8"/>
      </c>
      <c r="L98" s="35">
        <v>47</v>
      </c>
      <c r="M98" s="35">
        <v>27</v>
      </c>
      <c r="N98" s="35">
        <v>22</v>
      </c>
      <c r="P98" s="24">
        <f>'不規則動詞テスト'!Z99</f>
        <v>0</v>
      </c>
      <c r="Q98" s="36" t="str">
        <f>'不規則動詞テスト'!AA99</f>
        <v>forget</v>
      </c>
      <c r="R98" s="36" t="str">
        <f>'不規則動詞テスト'!AB99</f>
        <v>forgot</v>
      </c>
      <c r="S98" s="36" t="str">
        <f>'不規則動詞テスト'!AC99</f>
        <v>forgotten (forgot)</v>
      </c>
    </row>
    <row r="99" spans="1:19" ht="13.5" customHeight="1">
      <c r="A99" s="59"/>
      <c r="B99" s="17">
        <f t="shared" si="5"/>
      </c>
      <c r="C99" s="34">
        <f>IF($M$3=TRUE,"",IF($L$3=TRUE,"",IF(ISERROR(I99),"",I99)))</f>
      </c>
      <c r="D99" s="34">
        <f>IF($M$3=TRUE,"",IF($L$3=TRUE,"",IF(ISERROR(J99),"",J99)))</f>
      </c>
      <c r="E99" s="51">
        <f>IF($M$3=TRUE,"",IF($L$3=TRUE,"",IF(ISERROR(K99),"",K99)))</f>
      </c>
      <c r="G99" s="60"/>
      <c r="H99" s="23">
        <f t="shared" si="6"/>
      </c>
      <c r="I99" s="26">
        <f t="shared" si="7"/>
      </c>
      <c r="J99" s="26">
        <f t="shared" si="9"/>
      </c>
      <c r="K99" s="26">
        <f t="shared" si="8"/>
      </c>
      <c r="L99" s="35">
        <f>L98+141</f>
        <v>188</v>
      </c>
      <c r="M99" s="35">
        <f>M98+141</f>
        <v>168</v>
      </c>
      <c r="N99" s="35">
        <f>N98+141</f>
        <v>163</v>
      </c>
      <c r="P99" s="24" t="str">
        <f>'不規則動詞テスト'!Z100</f>
        <v>忘れる</v>
      </c>
      <c r="Q99" s="36" t="str">
        <f>'不規則動詞テスト'!AA100</f>
        <v>/fərɡét/</v>
      </c>
      <c r="R99" s="36" t="str">
        <f>'不規則動詞テスト'!AB100</f>
        <v>/fərɡɑ́t|-ɡɔ́t/</v>
      </c>
      <c r="S99" s="36" t="str">
        <f>'不規則動詞テスト'!AC100</f>
        <v>/fərɡɑ́t(ə)n|-ɡɔ́t(ə)n/ (/fərɡɑ́t|-ɡɔ́t/)</v>
      </c>
    </row>
    <row r="100" spans="1:19" ht="16.5" customHeight="1">
      <c r="A100" s="58">
        <f>G100</f>
        <v>48</v>
      </c>
      <c r="B100" s="14">
        <f t="shared" si="5"/>
      </c>
      <c r="C100" s="33">
        <f>IF($M$3=TRUE,"",IF(ISERROR(I100),"",I100))</f>
      </c>
      <c r="D100" s="33">
        <f>IF($M$3=TRUE,"",IF(ISERROR(J100),"",J100))</f>
      </c>
      <c r="E100" s="50">
        <f>IF($M$3=TRUE,"",IF(ISERROR(K100),"",K100))</f>
      </c>
      <c r="G100" s="60">
        <v>48</v>
      </c>
      <c r="H100" s="23">
        <f t="shared" si="6"/>
      </c>
      <c r="I100" s="26">
        <f t="shared" si="7"/>
      </c>
      <c r="J100" s="26">
        <f t="shared" si="9"/>
      </c>
      <c r="K100" s="26">
        <f t="shared" si="8"/>
      </c>
      <c r="L100" s="35">
        <v>48</v>
      </c>
      <c r="M100" s="35">
        <v>28</v>
      </c>
      <c r="P100" s="24" t="str">
        <f>'不規則動詞テスト'!Z101</f>
        <v>許す</v>
      </c>
      <c r="Q100" s="36" t="str">
        <f>'不規則動詞テスト'!AA101</f>
        <v>forgive</v>
      </c>
      <c r="R100" s="36" t="str">
        <f>'不規則動詞テスト'!AB101</f>
        <v>forgave</v>
      </c>
      <c r="S100" s="36" t="str">
        <f>'不規則動詞テスト'!AC101</f>
        <v>forgiven</v>
      </c>
    </row>
    <row r="101" spans="1:19" ht="13.5" customHeight="1">
      <c r="A101" s="59"/>
      <c r="B101" s="17">
        <f t="shared" si="5"/>
      </c>
      <c r="C101" s="34">
        <f>IF($M$3=TRUE,"",IF($L$3=TRUE,"",IF(ISERROR(I101),"",I101)))</f>
      </c>
      <c r="D101" s="34">
        <f>IF($M$3=TRUE,"",IF($L$3=TRUE,"",IF(ISERROR(J101),"",J101)))</f>
      </c>
      <c r="E101" s="51">
        <f>IF($M$3=TRUE,"",IF($L$3=TRUE,"",IF(ISERROR(K101),"",K101)))</f>
      </c>
      <c r="G101" s="60"/>
      <c r="H101" s="23">
        <f t="shared" si="6"/>
      </c>
      <c r="I101" s="26">
        <f t="shared" si="7"/>
      </c>
      <c r="J101" s="26">
        <f t="shared" si="9"/>
      </c>
      <c r="K101" s="26">
        <f t="shared" si="8"/>
      </c>
      <c r="L101" s="35">
        <f>L100+141</f>
        <v>189</v>
      </c>
      <c r="M101" s="35">
        <f>M100+141</f>
        <v>169</v>
      </c>
      <c r="P101" s="24" t="str">
        <f>'不規則動詞テスト'!Z102</f>
        <v>勘弁する</v>
      </c>
      <c r="Q101" s="36" t="str">
        <f>'不規則動詞テスト'!AA102</f>
        <v>/fərɡɪ́v/</v>
      </c>
      <c r="R101" s="36" t="str">
        <f>'不規則動詞テスト'!AB102</f>
        <v>/fərɡéɪv/</v>
      </c>
      <c r="S101" s="36" t="str">
        <f>'不規則動詞テスト'!AC102</f>
        <v>/fərɡɪ́v(ə)n/</v>
      </c>
    </row>
    <row r="102" spans="1:19" ht="16.5" customHeight="1">
      <c r="A102" s="58">
        <f>G102</f>
        <v>49</v>
      </c>
      <c r="B102" s="14">
        <f t="shared" si="5"/>
      </c>
      <c r="C102" s="33">
        <f>IF($M$3=TRUE,"",IF(ISERROR(I102),"",I102))</f>
      </c>
      <c r="D102" s="33">
        <f>IF($M$3=TRUE,"",IF(ISERROR(J102),"",J102))</f>
      </c>
      <c r="E102" s="50">
        <f>IF($M$3=TRUE,"",IF(ISERROR(K102),"",K102))</f>
      </c>
      <c r="G102" s="60">
        <v>49</v>
      </c>
      <c r="H102" s="23">
        <f t="shared" si="6"/>
      </c>
      <c r="I102" s="26">
        <f t="shared" si="7"/>
      </c>
      <c r="J102" s="26">
        <f t="shared" si="9"/>
      </c>
      <c r="K102" s="26">
        <f t="shared" si="8"/>
      </c>
      <c r="L102" s="35">
        <v>49</v>
      </c>
      <c r="M102" s="35">
        <v>29</v>
      </c>
      <c r="P102" s="24" t="str">
        <f>'不規則動詞テスト'!Z103</f>
        <v>凍る</v>
      </c>
      <c r="Q102" s="36" t="str">
        <f>'不規則動詞テスト'!AA103</f>
        <v>freeze</v>
      </c>
      <c r="R102" s="36" t="str">
        <f>'不規則動詞テスト'!AB103</f>
        <v>froze</v>
      </c>
      <c r="S102" s="36" t="str">
        <f>'不規則動詞テスト'!AC103</f>
        <v>frozen</v>
      </c>
    </row>
    <row r="103" spans="1:19" ht="13.5" customHeight="1">
      <c r="A103" s="59"/>
      <c r="B103" s="17">
        <f t="shared" si="5"/>
      </c>
      <c r="C103" s="34">
        <f>IF($M$3=TRUE,"",IF($L$3=TRUE,"",IF(ISERROR(I103),"",I103)))</f>
      </c>
      <c r="D103" s="34">
        <f>IF($M$3=TRUE,"",IF($L$3=TRUE,"",IF(ISERROR(J103),"",J103)))</f>
      </c>
      <c r="E103" s="51">
        <f>IF($M$3=TRUE,"",IF($L$3=TRUE,"",IF(ISERROR(K103),"",K103)))</f>
      </c>
      <c r="G103" s="60"/>
      <c r="H103" s="23">
        <f t="shared" si="6"/>
      </c>
      <c r="I103" s="26">
        <f t="shared" si="7"/>
      </c>
      <c r="J103" s="26">
        <f t="shared" si="9"/>
      </c>
      <c r="K103" s="26">
        <f t="shared" si="8"/>
      </c>
      <c r="L103" s="35">
        <f>L102+141</f>
        <v>190</v>
      </c>
      <c r="M103" s="35">
        <f>M102+141</f>
        <v>170</v>
      </c>
      <c r="P103" s="24" t="str">
        <f>'不規則動詞テスト'!Z104</f>
        <v>凍らせる</v>
      </c>
      <c r="Q103" s="36" t="str">
        <f>'不規則動詞テスト'!AA104</f>
        <v>/friːz/</v>
      </c>
      <c r="R103" s="36" t="str">
        <f>'不規則動詞テスト'!AB104</f>
        <v>/frouz/</v>
      </c>
      <c r="S103" s="36" t="str">
        <f>'不規則動詞テスト'!AC104</f>
        <v>/fróuz(ə)n/</v>
      </c>
    </row>
    <row r="104" spans="1:19" ht="16.5" customHeight="1">
      <c r="A104" s="58">
        <f>G104</f>
        <v>50</v>
      </c>
      <c r="B104" s="14">
        <f t="shared" si="5"/>
      </c>
      <c r="C104" s="33">
        <f>IF($M$3=TRUE,"",IF(ISERROR(I104),"",I104))</f>
      </c>
      <c r="D104" s="33">
        <f>IF($M$3=TRUE,"",IF(ISERROR(J104),"",J104))</f>
      </c>
      <c r="E104" s="50">
        <f>IF($M$3=TRUE,"",IF(ISERROR(K104),"",K104))</f>
      </c>
      <c r="G104" s="60">
        <v>50</v>
      </c>
      <c r="H104" s="23">
        <f t="shared" si="6"/>
      </c>
      <c r="I104" s="26">
        <f t="shared" si="7"/>
      </c>
      <c r="J104" s="26">
        <f t="shared" si="9"/>
      </c>
      <c r="K104" s="26">
        <f t="shared" si="8"/>
      </c>
      <c r="L104" s="35">
        <v>50</v>
      </c>
      <c r="M104" s="35">
        <v>30</v>
      </c>
      <c r="N104" s="35">
        <v>23</v>
      </c>
      <c r="O104" s="35">
        <v>19</v>
      </c>
      <c r="P104" s="24" t="str">
        <f>'不規則動詞テスト'!Z105</f>
        <v>得る、手に入れる</v>
      </c>
      <c r="Q104" s="36" t="str">
        <f>'不規則動詞テスト'!AA105</f>
        <v>get</v>
      </c>
      <c r="R104" s="36" t="str">
        <f>'不規則動詞テスト'!AB105</f>
        <v>got</v>
      </c>
      <c r="S104" s="36" t="str">
        <f>'不規則動詞テスト'!AC105</f>
        <v>got (gotten)</v>
      </c>
    </row>
    <row r="105" spans="1:19" ht="13.5" customHeight="1">
      <c r="A105" s="59"/>
      <c r="B105" s="17">
        <f t="shared" si="5"/>
      </c>
      <c r="C105" s="34">
        <f>IF($M$3=TRUE,"",IF($L$3=TRUE,"",IF(ISERROR(I105),"",I105)))</f>
      </c>
      <c r="D105" s="34">
        <f>IF($M$3=TRUE,"",IF($L$3=TRUE,"",IF(ISERROR(J105),"",J105)))</f>
      </c>
      <c r="E105" s="51">
        <f>IF($M$3=TRUE,"",IF($L$3=TRUE,"",IF(ISERROR(K105),"",K105)))</f>
      </c>
      <c r="G105" s="60"/>
      <c r="H105" s="23">
        <f t="shared" si="6"/>
      </c>
      <c r="I105" s="26">
        <f t="shared" si="7"/>
      </c>
      <c r="J105" s="26">
        <f t="shared" si="9"/>
      </c>
      <c r="K105" s="26">
        <f t="shared" si="8"/>
      </c>
      <c r="L105" s="35">
        <f>L104+141</f>
        <v>191</v>
      </c>
      <c r="M105" s="35">
        <f>M104+141</f>
        <v>171</v>
      </c>
      <c r="N105" s="35">
        <f>N104+141</f>
        <v>164</v>
      </c>
      <c r="O105" s="35">
        <f>O104+141</f>
        <v>160</v>
      </c>
      <c r="P105" s="24" t="str">
        <f>'不規則動詞テスト'!Z106</f>
        <v>なる</v>
      </c>
      <c r="Q105" s="36" t="str">
        <f>'不規則動詞テスト'!AA106</f>
        <v>/ɡet/</v>
      </c>
      <c r="R105" s="36" t="str">
        <f>'不規則動詞テスト'!AB106</f>
        <v>/ɡɑt|ɡɔt/</v>
      </c>
      <c r="S105" s="36" t="str">
        <f>'不規則動詞テスト'!AC106</f>
        <v>/ɡɑt|ɡɔt/ (/ɡɑ́t(ə)n|ɡɔ́t(ə)n/ )</v>
      </c>
    </row>
    <row r="106" spans="1:19" ht="16.5" customHeight="1">
      <c r="A106" s="58">
        <f>IF(ISERROR(G106),"",G106)</f>
      </c>
      <c r="B106" s="14">
        <f>IF(ISERROR(H106),"",H106)</f>
      </c>
      <c r="C106" s="33">
        <f>IF($M$3=TRUE,"",IF(ISERROR(I106),"",I106))</f>
      </c>
      <c r="D106" s="33">
        <f>IF($M$3=TRUE,"",IF(ISERROR(J106),"",J106))</f>
      </c>
      <c r="E106" s="50">
        <f>IF($M$3=TRUE,"",IF(ISERROR(K106),"",K106))</f>
      </c>
      <c r="G106" s="60">
        <f>IF($L$5=TRUE,L106,IF($M$5=TRUE,VLOOKUP(L106,$M$6:$S$287,1,FALSE),IF($N$5=TRUE,VLOOKUP(L106,$N$6:$S$287,1,FALSE),"")))</f>
      </c>
      <c r="H106" s="23">
        <f>IF($L$5=TRUE,P106,IF($M$5=TRUE,VLOOKUP($L106,$M$6:$S$287,4,FALSE),IF($N$5=TRUE,VLOOKUP($L106,$N$6:$S$287,3,FALSE),"")))</f>
      </c>
      <c r="I106" s="26">
        <f>IF($L$5=TRUE,Q106,IF($M$5=TRUE,VLOOKUP($L106,$M$6:$S$287,5,FALSE),IF($N$5=TRUE,VLOOKUP($L106,$N$6:$S$287,4,FALSE),"")))</f>
      </c>
      <c r="J106" s="26">
        <f>IF($L$5=TRUE,R106,IF($M$5=TRUE,VLOOKUP($L106,$M$6:$S$287,6,FALSE),IF($N$5=TRUE,VLOOKUP($L106,$N$6:$S$287,5,FALSE),"")))</f>
      </c>
      <c r="K106" s="26">
        <f>IF($L$5=TRUE,S106,IF($M$5=TRUE,VLOOKUP($L106,$M$6:$S$287,7,FALSE),IF($N$5=TRUE,VLOOKUP($L106,$N$6:$S$287,6,FALSE),"")))</f>
      </c>
      <c r="L106" s="35">
        <v>51</v>
      </c>
      <c r="M106" s="35">
        <v>31</v>
      </c>
      <c r="N106" s="35">
        <v>24</v>
      </c>
      <c r="O106" s="35">
        <v>20</v>
      </c>
      <c r="P106" s="24">
        <f>'不規則動詞テスト'!Z107</f>
        <v>0</v>
      </c>
      <c r="Q106" s="36" t="str">
        <f>'不規則動詞テスト'!AA107</f>
        <v>give</v>
      </c>
      <c r="R106" s="36" t="str">
        <f>'不規則動詞テスト'!AB107</f>
        <v>gave</v>
      </c>
      <c r="S106" s="36" t="str">
        <f>'不規則動詞テスト'!AC107</f>
        <v>given</v>
      </c>
    </row>
    <row r="107" spans="1:19" ht="13.5" customHeight="1">
      <c r="A107" s="59"/>
      <c r="B107" s="17">
        <f aca="true" t="shared" si="10" ref="B107:B135">IF(ISERROR(H107),"",H107)</f>
      </c>
      <c r="C107" s="34">
        <f>IF($M$3=TRUE,"",IF($L$3=TRUE,"",IF(ISERROR(I107),"",I107)))</f>
      </c>
      <c r="D107" s="34">
        <f>IF($M$3=TRUE,"",IF($L$3=TRUE,"",IF(ISERROR(J107),"",J107)))</f>
      </c>
      <c r="E107" s="51">
        <f>IF($M$3=TRUE,"",IF($L$3=TRUE,"",IF(ISERROR(K107),"",K107)))</f>
      </c>
      <c r="G107" s="60"/>
      <c r="H107" s="23">
        <f>IF($L$5=TRUE,P107,IF($M$5=TRUE,VLOOKUP($L107,$M$6:$S$287,4,FALSE),IF($N$5=TRUE,VLOOKUP($L107,$N$6:$S$287,3,FALSE),"")))</f>
      </c>
      <c r="I107" s="26">
        <f>IF($L$5=TRUE,Q107,IF($M$5=TRUE,VLOOKUP($L107,$M$6:$S$287,5,FALSE),IF($N$5=TRUE,VLOOKUP($L107,$N$6:$S$287,4,FALSE),"")))</f>
      </c>
      <c r="J107" s="26">
        <f>IF($L$5=TRUE,R107,IF($M$5=TRUE,VLOOKUP($L107,$M$6:$S$287,6,FALSE),IF($N$5=TRUE,VLOOKUP($L107,$N$6:$S$287,5,FALSE),"")))</f>
      </c>
      <c r="K107" s="26">
        <f>IF($L$5=TRUE,S107,IF($M$5=TRUE,VLOOKUP($L107,$M$6:$S$287,7,FALSE),IF($N$5=TRUE,VLOOKUP($L107,$N$6:$S$287,6,FALSE),"")))</f>
      </c>
      <c r="L107" s="35">
        <f>L106+141</f>
        <v>192</v>
      </c>
      <c r="M107" s="35">
        <f>M106+141</f>
        <v>172</v>
      </c>
      <c r="N107" s="35">
        <f>N106+141</f>
        <v>165</v>
      </c>
      <c r="O107" s="35">
        <f>O106+141</f>
        <v>161</v>
      </c>
      <c r="P107" s="24" t="str">
        <f>'不規則動詞テスト'!Z108</f>
        <v>与える</v>
      </c>
      <c r="Q107" s="36" t="str">
        <f>'不規則動詞テスト'!AA108</f>
        <v>/ɡɪv/</v>
      </c>
      <c r="R107" s="36" t="str">
        <f>'不規則動詞テスト'!AB108</f>
        <v>/ɡeɪv/</v>
      </c>
      <c r="S107" s="36" t="str">
        <f>'不規則動詞テスト'!AC108</f>
        <v>/ɡɪ́v(ə)n/</v>
      </c>
    </row>
    <row r="108" spans="1:19" ht="16.5" customHeight="1">
      <c r="A108" s="58">
        <f>IF(ISERROR(G108),"",G108)</f>
      </c>
      <c r="B108" s="14">
        <f t="shared" si="10"/>
      </c>
      <c r="C108" s="33">
        <f>IF($M$3=TRUE,"",IF(ISERROR(I108),"",I108))</f>
      </c>
      <c r="D108" s="33">
        <f>IF($M$3=TRUE,"",IF(ISERROR(J108),"",J108))</f>
      </c>
      <c r="E108" s="50">
        <f>IF($M$3=TRUE,"",IF(ISERROR(K108),"",K108))</f>
      </c>
      <c r="G108" s="60">
        <f>IF($L$5=TRUE,L108,IF($M$5=TRUE,VLOOKUP(L108,$M$6:$S$287,1,FALSE),IF($N$5=TRUE,VLOOKUP(L108,$N$6:$S$287,1,FALSE),"")))</f>
      </c>
      <c r="H108" s="23">
        <f aca="true" t="shared" si="11" ref="H108:H131">IF($L$5=TRUE,P108,IF($M$5=TRUE,VLOOKUP($L108,$M$6:$S$287,4,FALSE),IF($N$5=TRUE,VLOOKUP($L108,$N$6:$S$287,3,FALSE),"")))</f>
      </c>
      <c r="I108" s="26">
        <f aca="true" t="shared" si="12" ref="I108:I131">IF($L$5=TRUE,Q108,IF($M$5=TRUE,VLOOKUP($L108,$M$6:$S$287,5,FALSE),IF($N$5=TRUE,VLOOKUP($L108,$N$6:$S$287,4,FALSE),"")))</f>
      </c>
      <c r="J108" s="26">
        <f aca="true" t="shared" si="13" ref="J108:J131">IF($L$5=TRUE,R108,IF($M$5=TRUE,VLOOKUP($L108,$M$6:$S$287,6,FALSE),IF($N$5=TRUE,VLOOKUP($L108,$N$6:$S$287,5,FALSE),"")))</f>
      </c>
      <c r="K108" s="26">
        <f aca="true" t="shared" si="14" ref="K108:K131">IF($L$5=TRUE,S108,IF($M$5=TRUE,VLOOKUP($L108,$M$6:$S$287,7,FALSE),IF($N$5=TRUE,VLOOKUP($L108,$N$6:$S$287,6,FALSE),"")))</f>
      </c>
      <c r="L108" s="35">
        <v>52</v>
      </c>
      <c r="M108" s="35">
        <v>32</v>
      </c>
      <c r="N108" s="35">
        <v>25</v>
      </c>
      <c r="O108" s="35">
        <v>21</v>
      </c>
      <c r="P108" s="24">
        <f>'不規則動詞テスト'!Z109</f>
        <v>0</v>
      </c>
      <c r="Q108" s="36" t="str">
        <f>'不規則動詞テスト'!AA109</f>
        <v>go</v>
      </c>
      <c r="R108" s="36" t="str">
        <f>'不規則動詞テスト'!AB109</f>
        <v>went</v>
      </c>
      <c r="S108" s="36" t="str">
        <f>'不規則動詞テスト'!AC109</f>
        <v>gone</v>
      </c>
    </row>
    <row r="109" spans="1:19" ht="13.5" customHeight="1">
      <c r="A109" s="59"/>
      <c r="B109" s="17">
        <f t="shared" si="10"/>
      </c>
      <c r="C109" s="34">
        <f>IF($M$3=TRUE,"",IF($L$3=TRUE,"",IF(ISERROR(I109),"",I109)))</f>
      </c>
      <c r="D109" s="34">
        <f>IF($M$3=TRUE,"",IF($L$3=TRUE,"",IF(ISERROR(J109),"",J109)))</f>
      </c>
      <c r="E109" s="51">
        <f>IF($M$3=TRUE,"",IF($L$3=TRUE,"",IF(ISERROR(K109),"",K109)))</f>
      </c>
      <c r="G109" s="60"/>
      <c r="H109" s="23">
        <f t="shared" si="11"/>
      </c>
      <c r="I109" s="26">
        <f t="shared" si="12"/>
      </c>
      <c r="J109" s="26">
        <f t="shared" si="13"/>
      </c>
      <c r="K109" s="26">
        <f t="shared" si="14"/>
      </c>
      <c r="L109" s="35">
        <f>L108+141</f>
        <v>193</v>
      </c>
      <c r="M109" s="35">
        <f>M108+141</f>
        <v>173</v>
      </c>
      <c r="N109" s="35">
        <f>N108+141</f>
        <v>166</v>
      </c>
      <c r="O109" s="35">
        <f>O108+141</f>
        <v>162</v>
      </c>
      <c r="P109" s="24" t="str">
        <f>'不規則動詞テスト'!Z110</f>
        <v>行く</v>
      </c>
      <c r="Q109" s="36" t="str">
        <f>'不規則動詞テスト'!AA110</f>
        <v>/ɡou/</v>
      </c>
      <c r="R109" s="36" t="str">
        <f>'不規則動詞テスト'!AB110</f>
        <v>/went/</v>
      </c>
      <c r="S109" s="36" t="str">
        <f>'不規則動詞テスト'!AC110</f>
        <v>/ɡɔːn, ɡɑn|ɡɔn/</v>
      </c>
    </row>
    <row r="110" spans="1:19" ht="16.5" customHeight="1">
      <c r="A110" s="58">
        <f>IF(ISERROR(G110),"",G110)</f>
      </c>
      <c r="B110" s="14">
        <f t="shared" si="10"/>
      </c>
      <c r="C110" s="33">
        <f>IF($M$3=TRUE,"",IF(ISERROR(I110),"",I110))</f>
      </c>
      <c r="D110" s="33">
        <f>IF($M$3=TRUE,"",IF(ISERROR(J110),"",J110))</f>
      </c>
      <c r="E110" s="50">
        <f>IF($M$3=TRUE,"",IF(ISERROR(K110),"",K110))</f>
      </c>
      <c r="G110" s="60">
        <f>IF($L$5=TRUE,L110,IF($M$5=TRUE,VLOOKUP(L110,$M$6:$S$287,1,FALSE),IF($N$5=TRUE,VLOOKUP(L110,$N$6:$S$287,1,FALSE),"")))</f>
      </c>
      <c r="H110" s="23">
        <f t="shared" si="11"/>
      </c>
      <c r="I110" s="26">
        <f t="shared" si="12"/>
      </c>
      <c r="J110" s="26">
        <f t="shared" si="13"/>
      </c>
      <c r="K110" s="26">
        <f t="shared" si="14"/>
      </c>
      <c r="L110" s="35">
        <v>53</v>
      </c>
      <c r="P110" s="24">
        <f>'不規則動詞テスト'!Z111</f>
        <v>0</v>
      </c>
      <c r="Q110" s="36" t="str">
        <f>'不規則動詞テスト'!AA111</f>
        <v>grind</v>
      </c>
      <c r="R110" s="36" t="str">
        <f>'不規則動詞テスト'!AB111</f>
        <v>ground</v>
      </c>
      <c r="S110" s="36" t="str">
        <f>'不規則動詞テスト'!AC111</f>
        <v>ground</v>
      </c>
    </row>
    <row r="111" spans="1:19" ht="13.5" customHeight="1">
      <c r="A111" s="59"/>
      <c r="B111" s="17">
        <f t="shared" si="10"/>
      </c>
      <c r="C111" s="34">
        <f>IF($M$3=TRUE,"",IF($L$3=TRUE,"",IF(ISERROR(I111),"",I111)))</f>
      </c>
      <c r="D111" s="34">
        <f>IF($M$3=TRUE,"",IF($L$3=TRUE,"",IF(ISERROR(J111),"",J111)))</f>
      </c>
      <c r="E111" s="51">
        <f>IF($M$3=TRUE,"",IF($L$3=TRUE,"",IF(ISERROR(K111),"",K111)))</f>
      </c>
      <c r="G111" s="60"/>
      <c r="H111" s="23">
        <f t="shared" si="11"/>
      </c>
      <c r="I111" s="26">
        <f t="shared" si="12"/>
      </c>
      <c r="J111" s="26">
        <f t="shared" si="13"/>
      </c>
      <c r="K111" s="26">
        <f t="shared" si="14"/>
      </c>
      <c r="L111" s="35">
        <f>L110+141</f>
        <v>194</v>
      </c>
      <c r="P111" s="24" t="str">
        <f>'不規則動詞テスト'!Z112</f>
        <v>ひきつぶす</v>
      </c>
      <c r="Q111" s="36" t="str">
        <f>'不規則動詞テスト'!AA112</f>
        <v>/ɡraɪnd/</v>
      </c>
      <c r="R111" s="36" t="str">
        <f>'不規則動詞テスト'!AB112</f>
        <v>/ɡraund/</v>
      </c>
      <c r="S111" s="36" t="str">
        <f>'不規則動詞テスト'!AC112</f>
        <v>/ɡraund/</v>
      </c>
    </row>
    <row r="112" spans="1:19" ht="16.5" customHeight="1">
      <c r="A112" s="58">
        <f>IF(ISERROR(G112),"",G112)</f>
      </c>
      <c r="B112" s="14">
        <f t="shared" si="10"/>
      </c>
      <c r="C112" s="33">
        <f>IF($M$3=TRUE,"",IF(ISERROR(I112),"",I112))</f>
      </c>
      <c r="D112" s="33">
        <f>IF($M$3=TRUE,"",IF(ISERROR(J112),"",J112))</f>
      </c>
      <c r="E112" s="50">
        <f>IF($M$3=TRUE,"",IF(ISERROR(K112),"",K112))</f>
      </c>
      <c r="G112" s="60">
        <f>IF($L$5=TRUE,L112,IF($M$5=TRUE,VLOOKUP(L112,$M$6:$S$287,1,FALSE),IF($N$5=TRUE,VLOOKUP(L112,$N$6:$S$287,1,FALSE),"")))</f>
      </c>
      <c r="H112" s="23">
        <f t="shared" si="11"/>
      </c>
      <c r="I112" s="26">
        <f t="shared" si="12"/>
      </c>
      <c r="J112" s="26">
        <f t="shared" si="13"/>
      </c>
      <c r="K112" s="26">
        <f t="shared" si="14"/>
      </c>
      <c r="L112" s="35">
        <v>54</v>
      </c>
      <c r="M112" s="35">
        <v>33</v>
      </c>
      <c r="N112" s="35">
        <v>26</v>
      </c>
      <c r="P112" s="24" t="str">
        <f>'不規則動詞テスト'!Z113</f>
        <v>成長する</v>
      </c>
      <c r="Q112" s="36" t="str">
        <f>'不規則動詞テスト'!AA113</f>
        <v>grow</v>
      </c>
      <c r="R112" s="36" t="str">
        <f>'不規則動詞テスト'!AB113</f>
        <v>grew</v>
      </c>
      <c r="S112" s="36" t="str">
        <f>'不規則動詞テスト'!AC113</f>
        <v>grown</v>
      </c>
    </row>
    <row r="113" spans="1:19" ht="13.5" customHeight="1">
      <c r="A113" s="59"/>
      <c r="B113" s="17">
        <f t="shared" si="10"/>
      </c>
      <c r="C113" s="34">
        <f>IF($M$3=TRUE,"",IF($L$3=TRUE,"",IF(ISERROR(I113),"",I113)))</f>
      </c>
      <c r="D113" s="34">
        <f>IF($M$3=TRUE,"",IF($L$3=TRUE,"",IF(ISERROR(J113),"",J113)))</f>
      </c>
      <c r="E113" s="51">
        <f>IF($M$3=TRUE,"",IF($L$3=TRUE,"",IF(ISERROR(K113),"",K113)))</f>
      </c>
      <c r="G113" s="60"/>
      <c r="H113" s="23">
        <f t="shared" si="11"/>
      </c>
      <c r="I113" s="26">
        <f t="shared" si="12"/>
      </c>
      <c r="J113" s="26">
        <f t="shared" si="13"/>
      </c>
      <c r="K113" s="26">
        <f t="shared" si="14"/>
      </c>
      <c r="L113" s="35">
        <f>L112+141</f>
        <v>195</v>
      </c>
      <c r="M113" s="35">
        <f>M112+141</f>
        <v>174</v>
      </c>
      <c r="N113" s="35">
        <f>N112+141</f>
        <v>167</v>
      </c>
      <c r="P113" s="24" t="str">
        <f>'不規則動詞テスト'!Z114</f>
        <v>なる、育てる</v>
      </c>
      <c r="Q113" s="36" t="str">
        <f>'不規則動詞テスト'!AA114</f>
        <v>/ɡrou/</v>
      </c>
      <c r="R113" s="36" t="str">
        <f>'不規則動詞テスト'!AB114</f>
        <v>/ɡruː/</v>
      </c>
      <c r="S113" s="36" t="str">
        <f>'不規則動詞テスト'!AC114</f>
        <v>/ɡroun/</v>
      </c>
    </row>
    <row r="114" spans="1:19" ht="16.5" customHeight="1">
      <c r="A114" s="58">
        <f>IF(ISERROR(G114),"",G114)</f>
      </c>
      <c r="B114" s="14">
        <f t="shared" si="10"/>
      </c>
      <c r="C114" s="33">
        <f>IF($M$3=TRUE,"",IF(ISERROR(I114),"",I114))</f>
      </c>
      <c r="D114" s="33">
        <f>IF($M$3=TRUE,"",IF(ISERROR(J114),"",J114))</f>
      </c>
      <c r="E114" s="50">
        <f>IF($M$3=TRUE,"",IF(ISERROR(K114),"",K114))</f>
      </c>
      <c r="G114" s="60">
        <f>IF($L$5=TRUE,L114,IF($M$5=TRUE,VLOOKUP(L114,$M$6:$S$287,1,FALSE),IF($N$5=TRUE,VLOOKUP(L114,$N$6:$S$287,1,FALSE),"")))</f>
      </c>
      <c r="H114" s="23">
        <f t="shared" si="11"/>
      </c>
      <c r="I114" s="26">
        <f t="shared" si="12"/>
      </c>
      <c r="J114" s="26">
        <f t="shared" si="13"/>
      </c>
      <c r="K114" s="26">
        <f t="shared" si="14"/>
      </c>
      <c r="L114" s="35">
        <v>55</v>
      </c>
      <c r="P114" s="24" t="str">
        <f>'不規則動詞テスト'!Z115</f>
        <v>吊るす</v>
      </c>
      <c r="Q114" s="36" t="str">
        <f>'不規則動詞テスト'!AA115</f>
        <v>hang</v>
      </c>
      <c r="R114" s="36" t="str">
        <f>'不規則動詞テスト'!AB115</f>
        <v>hung</v>
      </c>
      <c r="S114" s="36" t="str">
        <f>'不規則動詞テスト'!AC115</f>
        <v>hung</v>
      </c>
    </row>
    <row r="115" spans="1:19" ht="13.5" customHeight="1">
      <c r="A115" s="59"/>
      <c r="B115" s="17">
        <f t="shared" si="10"/>
      </c>
      <c r="C115" s="34">
        <f>IF($M$3=TRUE,"",IF($L$3=TRUE,"",IF(ISERROR(I115),"",I115)))</f>
      </c>
      <c r="D115" s="34">
        <f>IF($M$3=TRUE,"",IF($L$3=TRUE,"",IF(ISERROR(J115),"",J115)))</f>
      </c>
      <c r="E115" s="51">
        <f>IF($M$3=TRUE,"",IF($L$3=TRUE,"",IF(ISERROR(K115),"",K115)))</f>
      </c>
      <c r="G115" s="60"/>
      <c r="H115" s="23">
        <f t="shared" si="11"/>
      </c>
      <c r="I115" s="26">
        <f t="shared" si="12"/>
      </c>
      <c r="J115" s="26">
        <f t="shared" si="13"/>
      </c>
      <c r="K115" s="26">
        <f t="shared" si="14"/>
      </c>
      <c r="L115" s="35">
        <f>L114+141</f>
        <v>196</v>
      </c>
      <c r="P115" s="24" t="str">
        <f>'不規則動詞テスト'!Z116</f>
        <v>ぶらさがる</v>
      </c>
      <c r="Q115" s="36" t="str">
        <f>'不規則動詞テスト'!AA116</f>
        <v>/hæŋ/</v>
      </c>
      <c r="R115" s="36" t="str">
        <f>'不規則動詞テスト'!AB116</f>
        <v>/hʌŋ/</v>
      </c>
      <c r="S115" s="36" t="str">
        <f>'不規則動詞テスト'!AC116</f>
        <v>/hʌŋ/</v>
      </c>
    </row>
    <row r="116" spans="1:19" ht="16.5" customHeight="1">
      <c r="A116" s="58">
        <f>IF(ISERROR(G116),"",G116)</f>
      </c>
      <c r="B116" s="14">
        <f t="shared" si="10"/>
      </c>
      <c r="C116" s="33">
        <f>IF($M$3=TRUE,"",IF(ISERROR(I116),"",I116))</f>
      </c>
      <c r="D116" s="33">
        <f>IF($M$3=TRUE,"",IF(ISERROR(J116),"",J116))</f>
      </c>
      <c r="E116" s="50">
        <f>IF($M$3=TRUE,"",IF(ISERROR(K116),"",K116))</f>
      </c>
      <c r="G116" s="60">
        <f>IF($L$5=TRUE,L116,IF($M$5=TRUE,VLOOKUP(L116,$M$6:$S$287,1,FALSE),IF($N$5=TRUE,VLOOKUP(L116,$N$6:$S$287,1,FALSE),"")))</f>
      </c>
      <c r="H116" s="23">
        <f t="shared" si="11"/>
      </c>
      <c r="I116" s="26">
        <f t="shared" si="12"/>
      </c>
      <c r="J116" s="26">
        <f t="shared" si="13"/>
      </c>
      <c r="K116" s="26">
        <f t="shared" si="14"/>
      </c>
      <c r="L116" s="35">
        <v>56</v>
      </c>
      <c r="M116" s="35">
        <v>34</v>
      </c>
      <c r="N116" s="35">
        <v>27</v>
      </c>
      <c r="O116" s="35">
        <v>22</v>
      </c>
      <c r="P116" s="24" t="str">
        <f>'不規則動詞テスト'!Z117</f>
        <v>持つ</v>
      </c>
      <c r="Q116" s="36" t="str">
        <f>'不規則動詞テスト'!AA117</f>
        <v>have (has)</v>
      </c>
      <c r="R116" s="36" t="str">
        <f>'不規則動詞テスト'!AB117</f>
        <v>had</v>
      </c>
      <c r="S116" s="36" t="str">
        <f>'不規則動詞テスト'!AC117</f>
        <v>had</v>
      </c>
    </row>
    <row r="117" spans="1:19" ht="13.5" customHeight="1">
      <c r="A117" s="59"/>
      <c r="B117" s="17">
        <f t="shared" si="10"/>
      </c>
      <c r="C117" s="34">
        <f>IF($M$3=TRUE,"",IF($L$3=TRUE,"",IF(ISERROR(I117),"",I117)))</f>
      </c>
      <c r="D117" s="34">
        <f>IF($M$3=TRUE,"",IF($L$3=TRUE,"",IF(ISERROR(J117),"",J117)))</f>
      </c>
      <c r="E117" s="51">
        <f>IF($M$3=TRUE,"",IF($L$3=TRUE,"",IF(ISERROR(K117),"",K117)))</f>
      </c>
      <c r="G117" s="60"/>
      <c r="H117" s="23">
        <f t="shared" si="11"/>
      </c>
      <c r="I117" s="26">
        <f t="shared" si="12"/>
      </c>
      <c r="J117" s="26">
        <f t="shared" si="13"/>
      </c>
      <c r="K117" s="26">
        <f t="shared" si="14"/>
      </c>
      <c r="L117" s="35">
        <f>L116+141</f>
        <v>197</v>
      </c>
      <c r="M117" s="35">
        <f>M116+141</f>
        <v>175</v>
      </c>
      <c r="N117" s="35">
        <f>N116+141</f>
        <v>168</v>
      </c>
      <c r="O117" s="35">
        <f>O116+141</f>
        <v>163</v>
      </c>
      <c r="P117" s="24" t="str">
        <f>'不規則動詞テスト'!Z118</f>
        <v>所有する</v>
      </c>
      <c r="Q117" s="36" t="str">
        <f>'不規則動詞テスト'!AA118</f>
        <v>/hæv/　(/hæz/)</v>
      </c>
      <c r="R117" s="36" t="str">
        <f>'不規則動詞テスト'!AB118</f>
        <v>/hæd/</v>
      </c>
      <c r="S117" s="36" t="str">
        <f>'不規則動詞テスト'!AC118</f>
        <v>/hæd/</v>
      </c>
    </row>
    <row r="118" spans="1:19" ht="16.5" customHeight="1">
      <c r="A118" s="58">
        <f>IF(ISERROR(G118),"",G118)</f>
      </c>
      <c r="B118" s="14">
        <f t="shared" si="10"/>
      </c>
      <c r="C118" s="33">
        <f>IF($M$3=TRUE,"",IF(ISERROR(I118),"",I118))</f>
      </c>
      <c r="D118" s="33">
        <f>IF($M$3=TRUE,"",IF(ISERROR(J118),"",J118))</f>
      </c>
      <c r="E118" s="50">
        <f>IF($M$3=TRUE,"",IF(ISERROR(K118),"",K118))</f>
      </c>
      <c r="G118" s="60">
        <f>IF($L$5=TRUE,L118,IF($M$5=TRUE,VLOOKUP(L118,$M$6:$S$287,1,FALSE),IF($N$5=TRUE,VLOOKUP(L118,$N$6:$S$287,1,FALSE),"")))</f>
      </c>
      <c r="H118" s="23">
        <f t="shared" si="11"/>
      </c>
      <c r="I118" s="26">
        <f t="shared" si="12"/>
      </c>
      <c r="J118" s="26">
        <f t="shared" si="13"/>
      </c>
      <c r="K118" s="26">
        <f t="shared" si="14"/>
      </c>
      <c r="L118" s="35">
        <v>57</v>
      </c>
      <c r="M118" s="35">
        <v>35</v>
      </c>
      <c r="N118" s="35">
        <v>28</v>
      </c>
      <c r="O118" s="35">
        <v>23</v>
      </c>
      <c r="P118" s="24" t="str">
        <f>'不規則動詞テスト'!Z119</f>
        <v>聞く</v>
      </c>
      <c r="Q118" s="36" t="str">
        <f>'不規則動詞テスト'!AA119</f>
        <v>hear</v>
      </c>
      <c r="R118" s="36" t="str">
        <f>'不規則動詞テスト'!AB119</f>
        <v>heard</v>
      </c>
      <c r="S118" s="36" t="str">
        <f>'不規則動詞テスト'!AC119</f>
        <v>heard</v>
      </c>
    </row>
    <row r="119" spans="1:19" ht="13.5" customHeight="1">
      <c r="A119" s="59"/>
      <c r="B119" s="17">
        <f t="shared" si="10"/>
      </c>
      <c r="C119" s="34">
        <f>IF($M$3=TRUE,"",IF($L$3=TRUE,"",IF(ISERROR(I119),"",I119)))</f>
      </c>
      <c r="D119" s="34">
        <f>IF($M$3=TRUE,"",IF($L$3=TRUE,"",IF(ISERROR(J119),"",J119)))</f>
      </c>
      <c r="E119" s="51">
        <f>IF($M$3=TRUE,"",IF($L$3=TRUE,"",IF(ISERROR(K119),"",K119)))</f>
      </c>
      <c r="G119" s="60"/>
      <c r="H119" s="23">
        <f t="shared" si="11"/>
      </c>
      <c r="I119" s="26">
        <f t="shared" si="12"/>
      </c>
      <c r="J119" s="26">
        <f t="shared" si="13"/>
      </c>
      <c r="K119" s="26">
        <f t="shared" si="14"/>
      </c>
      <c r="L119" s="35">
        <f>L118+141</f>
        <v>198</v>
      </c>
      <c r="M119" s="35">
        <f>M118+141</f>
        <v>176</v>
      </c>
      <c r="N119" s="35">
        <f>N118+141</f>
        <v>169</v>
      </c>
      <c r="O119" s="35">
        <f>O118+141</f>
        <v>164</v>
      </c>
      <c r="P119" s="24" t="str">
        <f>'不規則動詞テスト'!Z120</f>
        <v>聞こえる</v>
      </c>
      <c r="Q119" s="36" t="str">
        <f>'不規則動詞テスト'!AA120</f>
        <v>/hɪər/</v>
      </c>
      <c r="R119" s="36" t="str">
        <f>'不規則動詞テスト'!AB120</f>
        <v>/həːrd/</v>
      </c>
      <c r="S119" s="36" t="str">
        <f>'不規則動詞テスト'!AC120</f>
        <v>/həːrd/</v>
      </c>
    </row>
    <row r="120" spans="1:19" ht="16.5" customHeight="1">
      <c r="A120" s="58">
        <f>IF(ISERROR(G120),"",G120)</f>
      </c>
      <c r="B120" s="14">
        <f t="shared" si="10"/>
      </c>
      <c r="C120" s="33">
        <f>IF($M$3=TRUE,"",IF(ISERROR(I120),"",I120))</f>
      </c>
      <c r="D120" s="33">
        <f>IF($M$3=TRUE,"",IF(ISERROR(J120),"",J120))</f>
      </c>
      <c r="E120" s="50">
        <f>IF($M$3=TRUE,"",IF(ISERROR(K120),"",K120))</f>
      </c>
      <c r="G120" s="60">
        <f>IF($L$5=TRUE,L120,IF($M$5=TRUE,VLOOKUP(L120,$M$6:$S$287,1,FALSE),IF($N$5=TRUE,VLOOKUP(L120,$N$6:$S$287,1,FALSE),"")))</f>
      </c>
      <c r="H120" s="23">
        <f t="shared" si="11"/>
      </c>
      <c r="I120" s="26">
        <f t="shared" si="12"/>
      </c>
      <c r="J120" s="26">
        <f t="shared" si="13"/>
      </c>
      <c r="K120" s="26">
        <f t="shared" si="14"/>
      </c>
      <c r="L120" s="35">
        <v>58</v>
      </c>
      <c r="M120" s="35">
        <v>36</v>
      </c>
      <c r="P120" s="24" t="str">
        <f>'不規則動詞テスト'!Z121</f>
        <v>隠す</v>
      </c>
      <c r="Q120" s="36" t="str">
        <f>'不規則動詞テスト'!AA121</f>
        <v>hide</v>
      </c>
      <c r="R120" s="36" t="str">
        <f>'不規則動詞テスト'!AB121</f>
        <v>hid</v>
      </c>
      <c r="S120" s="36" t="str">
        <f>'不規則動詞テスト'!AC121</f>
        <v>hidden　(hid)</v>
      </c>
    </row>
    <row r="121" spans="1:19" ht="13.5" customHeight="1">
      <c r="A121" s="59"/>
      <c r="B121" s="17">
        <f t="shared" si="10"/>
      </c>
      <c r="C121" s="34">
        <f>IF($M$3=TRUE,"",IF($L$3=TRUE,"",IF(ISERROR(I121),"",I121)))</f>
      </c>
      <c r="D121" s="34">
        <f>IF($M$3=TRUE,"",IF($L$3=TRUE,"",IF(ISERROR(J121),"",J121)))</f>
      </c>
      <c r="E121" s="51">
        <f>IF($M$3=TRUE,"",IF($L$3=TRUE,"",IF(ISERROR(K121),"",K121)))</f>
      </c>
      <c r="G121" s="60"/>
      <c r="H121" s="23">
        <f t="shared" si="11"/>
      </c>
      <c r="I121" s="26">
        <f t="shared" si="12"/>
      </c>
      <c r="J121" s="26">
        <f t="shared" si="13"/>
      </c>
      <c r="K121" s="26">
        <f t="shared" si="14"/>
      </c>
      <c r="L121" s="35">
        <f>L120+141</f>
        <v>199</v>
      </c>
      <c r="M121" s="35">
        <f>M120+141</f>
        <v>177</v>
      </c>
      <c r="P121" s="24" t="str">
        <f>'不規則動詞テスト'!Z122</f>
        <v>隠れる</v>
      </c>
      <c r="Q121" s="36" t="str">
        <f>'不規則動詞テスト'!AA122</f>
        <v>/haɪd/</v>
      </c>
      <c r="R121" s="36" t="str">
        <f>'不規則動詞テスト'!AB122</f>
        <v>/hɪd/</v>
      </c>
      <c r="S121" s="36" t="str">
        <f>'不規則動詞テスト'!AC122</f>
        <v>/hɪ́d(ə)n/　(/hɪd/ )</v>
      </c>
    </row>
    <row r="122" spans="1:19" ht="16.5" customHeight="1">
      <c r="A122" s="58">
        <f>IF(ISERROR(G122),"",G122)</f>
      </c>
      <c r="B122" s="14">
        <f t="shared" si="10"/>
      </c>
      <c r="C122" s="33">
        <f>IF($M$3=TRUE,"",IF(ISERROR(I122),"",I122))</f>
      </c>
      <c r="D122" s="33">
        <f>IF($M$3=TRUE,"",IF(ISERROR(J122),"",J122))</f>
      </c>
      <c r="E122" s="50">
        <f>IF($M$3=TRUE,"",IF(ISERROR(K122),"",K122))</f>
      </c>
      <c r="G122" s="60">
        <f>IF($L$5=TRUE,L122,IF($M$5=TRUE,VLOOKUP(L122,$M$6:$S$287,1,FALSE),IF($N$5=TRUE,VLOOKUP(L122,$N$6:$S$287,1,FALSE),"")))</f>
      </c>
      <c r="H122" s="23">
        <f t="shared" si="11"/>
      </c>
      <c r="I122" s="26">
        <f t="shared" si="12"/>
      </c>
      <c r="J122" s="26">
        <f t="shared" si="13"/>
      </c>
      <c r="K122" s="26">
        <f t="shared" si="14"/>
      </c>
      <c r="L122" s="35">
        <v>59</v>
      </c>
      <c r="M122" s="35">
        <v>37</v>
      </c>
      <c r="N122" s="35">
        <v>29</v>
      </c>
      <c r="O122" s="35">
        <v>24</v>
      </c>
      <c r="P122" s="24" t="str">
        <f>'不規則動詞テスト'!Z123</f>
        <v>打つ、打ち当てる</v>
      </c>
      <c r="Q122" s="36" t="str">
        <f>'不規則動詞テスト'!AA123</f>
        <v>hit</v>
      </c>
      <c r="R122" s="36" t="str">
        <f>'不規則動詞テスト'!AB123</f>
        <v>hit</v>
      </c>
      <c r="S122" s="36" t="str">
        <f>'不規則動詞テスト'!AC123</f>
        <v>hit</v>
      </c>
    </row>
    <row r="123" spans="1:19" ht="13.5" customHeight="1">
      <c r="A123" s="59"/>
      <c r="B123" s="17">
        <f t="shared" si="10"/>
      </c>
      <c r="C123" s="34">
        <f>IF($M$3=TRUE,"",IF($L$3=TRUE,"",IF(ISERROR(I123),"",I123)))</f>
      </c>
      <c r="D123" s="34">
        <f>IF($M$3=TRUE,"",IF($L$3=TRUE,"",IF(ISERROR(J123),"",J123)))</f>
      </c>
      <c r="E123" s="51">
        <f>IF($M$3=TRUE,"",IF($L$3=TRUE,"",IF(ISERROR(K123),"",K123)))</f>
      </c>
      <c r="G123" s="60"/>
      <c r="H123" s="23">
        <f t="shared" si="11"/>
      </c>
      <c r="I123" s="26">
        <f t="shared" si="12"/>
      </c>
      <c r="J123" s="26">
        <f t="shared" si="13"/>
      </c>
      <c r="K123" s="26">
        <f t="shared" si="14"/>
      </c>
      <c r="L123" s="35">
        <f>L122+141</f>
        <v>200</v>
      </c>
      <c r="M123" s="35">
        <f>M122+141</f>
        <v>178</v>
      </c>
      <c r="N123" s="35">
        <f>N122+141</f>
        <v>170</v>
      </c>
      <c r="O123" s="35">
        <f>O122+141</f>
        <v>165</v>
      </c>
      <c r="P123" s="24" t="str">
        <f>'不規則動詞テスト'!Z124</f>
        <v>当たる</v>
      </c>
      <c r="Q123" s="36" t="str">
        <f>'不規則動詞テスト'!AA124</f>
        <v>/hɪt/</v>
      </c>
      <c r="R123" s="36" t="str">
        <f>'不規則動詞テスト'!AB124</f>
        <v>/hɪt/</v>
      </c>
      <c r="S123" s="36" t="str">
        <f>'不規則動詞テスト'!AC124</f>
        <v>/hɪt/</v>
      </c>
    </row>
    <row r="124" spans="1:19" ht="16.5" customHeight="1">
      <c r="A124" s="58">
        <f>IF(ISERROR(G124),"",G124)</f>
      </c>
      <c r="B124" s="14">
        <f t="shared" si="10"/>
      </c>
      <c r="C124" s="33">
        <f>IF($M$3=TRUE,"",IF(ISERROR(I124),"",I124))</f>
      </c>
      <c r="D124" s="33">
        <f>IF($M$3=TRUE,"",IF(ISERROR(J124),"",J124))</f>
      </c>
      <c r="E124" s="50">
        <f>IF($M$3=TRUE,"",IF(ISERROR(K124),"",K124))</f>
      </c>
      <c r="G124" s="60">
        <f>IF($L$5=TRUE,L124,IF($M$5=TRUE,VLOOKUP(L124,$M$6:$S$287,1,FALSE),IF($N$5=TRUE,VLOOKUP(L124,$N$6:$S$287,1,FALSE),"")))</f>
      </c>
      <c r="H124" s="23">
        <f t="shared" si="11"/>
      </c>
      <c r="I124" s="26">
        <f t="shared" si="12"/>
      </c>
      <c r="J124" s="26">
        <f t="shared" si="13"/>
      </c>
      <c r="K124" s="26">
        <f t="shared" si="14"/>
      </c>
      <c r="L124" s="35">
        <v>60</v>
      </c>
      <c r="M124" s="35">
        <v>38</v>
      </c>
      <c r="N124" s="35">
        <v>30</v>
      </c>
      <c r="O124" s="35">
        <v>25</v>
      </c>
      <c r="P124" s="24" t="str">
        <f>'不規則動詞テスト'!Z125</f>
        <v>握る、保有する</v>
      </c>
      <c r="Q124" s="36" t="str">
        <f>'不規則動詞テスト'!AA125</f>
        <v>hold</v>
      </c>
      <c r="R124" s="36" t="str">
        <f>'不規則動詞テスト'!AB125</f>
        <v>held</v>
      </c>
      <c r="S124" s="36" t="str">
        <f>'不規則動詞テスト'!AC125</f>
        <v>held</v>
      </c>
    </row>
    <row r="125" spans="1:19" ht="13.5" customHeight="1">
      <c r="A125" s="59"/>
      <c r="B125" s="17">
        <f t="shared" si="10"/>
      </c>
      <c r="C125" s="34">
        <f>IF($M$3=TRUE,"",IF($L$3=TRUE,"",IF(ISERROR(I125),"",I125)))</f>
      </c>
      <c r="D125" s="34">
        <f>IF($M$3=TRUE,"",IF($L$3=TRUE,"",IF(ISERROR(J125),"",J125)))</f>
      </c>
      <c r="E125" s="51">
        <f>IF($M$3=TRUE,"",IF($L$3=TRUE,"",IF(ISERROR(K125),"",K125)))</f>
      </c>
      <c r="G125" s="60"/>
      <c r="H125" s="23">
        <f t="shared" si="11"/>
      </c>
      <c r="I125" s="26">
        <f t="shared" si="12"/>
      </c>
      <c r="J125" s="26">
        <f t="shared" si="13"/>
      </c>
      <c r="K125" s="26">
        <f t="shared" si="14"/>
      </c>
      <c r="L125" s="35">
        <f>L124+141</f>
        <v>201</v>
      </c>
      <c r="M125" s="35">
        <f>M124+141</f>
        <v>179</v>
      </c>
      <c r="N125" s="35">
        <f>N124+141</f>
        <v>171</v>
      </c>
      <c r="O125" s="35">
        <f>O124+141</f>
        <v>166</v>
      </c>
      <c r="P125" s="24" t="str">
        <f>'不規則動詞テスト'!Z126</f>
        <v>(会議などを)開く</v>
      </c>
      <c r="Q125" s="36" t="str">
        <f>'不規則動詞テスト'!AA126</f>
        <v>/hould/</v>
      </c>
      <c r="R125" s="36" t="str">
        <f>'不規則動詞テスト'!AB126</f>
        <v>/held/</v>
      </c>
      <c r="S125" s="36" t="str">
        <f>'不規則動詞テスト'!AC126</f>
        <v>/held/</v>
      </c>
    </row>
    <row r="126" spans="1:19" ht="16.5" customHeight="1">
      <c r="A126" s="58">
        <f>IF(ISERROR(G126),"",G126)</f>
      </c>
      <c r="B126" s="14">
        <f t="shared" si="10"/>
      </c>
      <c r="C126" s="33">
        <f>IF($M$3=TRUE,"",IF(ISERROR(I126),"",I126))</f>
      </c>
      <c r="D126" s="33">
        <f>IF($M$3=TRUE,"",IF(ISERROR(J126),"",J126))</f>
      </c>
      <c r="E126" s="50">
        <f>IF($M$3=TRUE,"",IF(ISERROR(K126),"",K126))</f>
      </c>
      <c r="G126" s="60">
        <f>IF($L$5=TRUE,L126,IF($M$5=TRUE,VLOOKUP(L126,$M$6:$S$287,1,FALSE),IF($N$5=TRUE,VLOOKUP(L126,$N$6:$S$287,1,FALSE),"")))</f>
      </c>
      <c r="H126" s="23">
        <f t="shared" si="11"/>
      </c>
      <c r="I126" s="26">
        <f t="shared" si="12"/>
      </c>
      <c r="J126" s="26">
        <f t="shared" si="13"/>
      </c>
      <c r="K126" s="26">
        <f t="shared" si="14"/>
      </c>
      <c r="L126" s="35">
        <v>61</v>
      </c>
      <c r="M126" s="35">
        <v>39</v>
      </c>
      <c r="P126" s="24" t="str">
        <f>'不規則動詞テスト'!Z127</f>
        <v>害する</v>
      </c>
      <c r="Q126" s="36" t="str">
        <f>'不規則動詞テスト'!AA127</f>
        <v>hurt</v>
      </c>
      <c r="R126" s="36" t="str">
        <f>'不規則動詞テスト'!AB127</f>
        <v>hurt</v>
      </c>
      <c r="S126" s="36" t="str">
        <f>'不規則動詞テスト'!AC127</f>
        <v>hurt</v>
      </c>
    </row>
    <row r="127" spans="1:19" ht="13.5" customHeight="1">
      <c r="A127" s="59"/>
      <c r="B127" s="17">
        <f t="shared" si="10"/>
      </c>
      <c r="C127" s="34">
        <f>IF($M$3=TRUE,"",IF($L$3=TRUE,"",IF(ISERROR(I127),"",I127)))</f>
      </c>
      <c r="D127" s="34">
        <f>IF($M$3=TRUE,"",IF($L$3=TRUE,"",IF(ISERROR(J127),"",J127)))</f>
      </c>
      <c r="E127" s="51">
        <f>IF($M$3=TRUE,"",IF($L$3=TRUE,"",IF(ISERROR(K127),"",K127)))</f>
      </c>
      <c r="G127" s="60"/>
      <c r="H127" s="23">
        <f t="shared" si="11"/>
      </c>
      <c r="I127" s="26">
        <f t="shared" si="12"/>
      </c>
      <c r="J127" s="26">
        <f t="shared" si="13"/>
      </c>
      <c r="K127" s="26">
        <f t="shared" si="14"/>
      </c>
      <c r="L127" s="35">
        <f>L126+141</f>
        <v>202</v>
      </c>
      <c r="M127" s="35">
        <f>M126+141</f>
        <v>180</v>
      </c>
      <c r="P127" s="24" t="str">
        <f>'不規則動詞テスト'!Z128</f>
        <v>傷つける、痛める</v>
      </c>
      <c r="Q127" s="36" t="str">
        <f>'不規則動詞テスト'!AA128</f>
        <v>/həːrt/</v>
      </c>
      <c r="R127" s="36" t="str">
        <f>'不規則動詞テスト'!AB128</f>
        <v>/həːrt/</v>
      </c>
      <c r="S127" s="36" t="str">
        <f>'不規則動詞テスト'!AC128</f>
        <v>/həːrt/</v>
      </c>
    </row>
    <row r="128" spans="1:19" ht="16.5" customHeight="1">
      <c r="A128" s="58">
        <f>IF(ISERROR(G128),"",G128)</f>
      </c>
      <c r="B128" s="14">
        <f t="shared" si="10"/>
      </c>
      <c r="C128" s="33">
        <f>IF($M$3=TRUE,"",IF(ISERROR(I128),"",I128))</f>
      </c>
      <c r="D128" s="33">
        <f>IF($M$3=TRUE,"",IF(ISERROR(J128),"",J128))</f>
      </c>
      <c r="E128" s="50">
        <f>IF($M$3=TRUE,"",IF(ISERROR(K128),"",K128))</f>
      </c>
      <c r="G128" s="60">
        <f>IF($L$5=TRUE,L128,IF($M$5=TRUE,VLOOKUP(L128,$M$6:$S$287,1,FALSE),IF($N$5=TRUE,VLOOKUP(L128,$N$6:$S$287,1,FALSE),"")))</f>
      </c>
      <c r="H128" s="23">
        <f t="shared" si="11"/>
      </c>
      <c r="I128" s="26">
        <f t="shared" si="12"/>
      </c>
      <c r="J128" s="26">
        <f t="shared" si="13"/>
      </c>
      <c r="K128" s="26">
        <f t="shared" si="14"/>
      </c>
      <c r="L128" s="35">
        <v>62</v>
      </c>
      <c r="M128" s="35">
        <v>40</v>
      </c>
      <c r="N128" s="35">
        <v>31</v>
      </c>
      <c r="O128" s="35">
        <v>26</v>
      </c>
      <c r="P128" s="24" t="str">
        <f>'不規則動詞テスト'!Z129</f>
        <v>保つ</v>
      </c>
      <c r="Q128" s="36" t="str">
        <f>'不規則動詞テスト'!AA129</f>
        <v>keep</v>
      </c>
      <c r="R128" s="36" t="str">
        <f>'不規則動詞テスト'!AB129</f>
        <v>kept</v>
      </c>
      <c r="S128" s="36" t="str">
        <f>'不規則動詞テスト'!AC129</f>
        <v>kept</v>
      </c>
    </row>
    <row r="129" spans="1:19" ht="13.5" customHeight="1">
      <c r="A129" s="59"/>
      <c r="B129" s="17">
        <f t="shared" si="10"/>
      </c>
      <c r="C129" s="34">
        <f>IF($M$3=TRUE,"",IF($L$3=TRUE,"",IF(ISERROR(I129),"",I129)))</f>
      </c>
      <c r="D129" s="34">
        <f>IF($M$3=TRUE,"",IF($L$3=TRUE,"",IF(ISERROR(J129),"",J129)))</f>
      </c>
      <c r="E129" s="51">
        <f>IF($M$3=TRUE,"",IF($L$3=TRUE,"",IF(ISERROR(K129),"",K129)))</f>
      </c>
      <c r="G129" s="60"/>
      <c r="H129" s="23">
        <f t="shared" si="11"/>
      </c>
      <c r="I129" s="26">
        <f t="shared" si="12"/>
      </c>
      <c r="J129" s="26">
        <f t="shared" si="13"/>
      </c>
      <c r="K129" s="26">
        <f t="shared" si="14"/>
      </c>
      <c r="L129" s="35">
        <f>L128+141</f>
        <v>203</v>
      </c>
      <c r="M129" s="35">
        <f>M128+141</f>
        <v>181</v>
      </c>
      <c r="N129" s="35">
        <f>N128+141</f>
        <v>172</v>
      </c>
      <c r="O129" s="35">
        <f>O128+141</f>
        <v>167</v>
      </c>
      <c r="P129" s="24" t="str">
        <f>'不規則動詞テスト'!Z130</f>
        <v>・・・の状態にしておく</v>
      </c>
      <c r="Q129" s="36" t="str">
        <f>'不規則動詞テスト'!AA130</f>
        <v>/kiːp/</v>
      </c>
      <c r="R129" s="36" t="str">
        <f>'不規則動詞テスト'!AB130</f>
        <v>/kept/</v>
      </c>
      <c r="S129" s="36" t="str">
        <f>'不規則動詞テスト'!AC130</f>
        <v>/kept/</v>
      </c>
    </row>
    <row r="130" spans="1:19" ht="16.5" customHeight="1">
      <c r="A130" s="58">
        <f>IF(ISERROR(G130),"",G130)</f>
      </c>
      <c r="B130" s="14">
        <f t="shared" si="10"/>
      </c>
      <c r="C130" s="33">
        <f>IF($M$3=TRUE,"",IF(ISERROR(I130),"",I130))</f>
      </c>
      <c r="D130" s="33">
        <f>IF($M$3=TRUE,"",IF(ISERROR(J130),"",J130))</f>
      </c>
      <c r="E130" s="50">
        <f>IF($M$3=TRUE,"",IF(ISERROR(K130),"",K130))</f>
      </c>
      <c r="G130" s="60">
        <f>IF($L$5=TRUE,L130,IF($M$5=TRUE,VLOOKUP(L130,$M$6:$S$287,1,FALSE),IF($N$5=TRUE,VLOOKUP(L130,$N$6:$S$287,1,FALSE),"")))</f>
      </c>
      <c r="H130" s="23">
        <f t="shared" si="11"/>
      </c>
      <c r="I130" s="26">
        <f t="shared" si="12"/>
      </c>
      <c r="J130" s="26">
        <f t="shared" si="13"/>
      </c>
      <c r="K130" s="26">
        <f t="shared" si="14"/>
      </c>
      <c r="L130" s="35">
        <v>63</v>
      </c>
      <c r="P130" s="24">
        <f>'不規則動詞テスト'!Z131</f>
        <v>0</v>
      </c>
      <c r="Q130" s="36" t="str">
        <f>'不規則動詞テスト'!AA131</f>
        <v>kneel</v>
      </c>
      <c r="R130" s="36" t="str">
        <f>'不規則動詞テスト'!AB131</f>
        <v>knelt</v>
      </c>
      <c r="S130" s="36" t="str">
        <f>'不規則動詞テスト'!AC131</f>
        <v>knelt</v>
      </c>
    </row>
    <row r="131" spans="1:19" ht="13.5" customHeight="1">
      <c r="A131" s="59"/>
      <c r="B131" s="17">
        <f t="shared" si="10"/>
      </c>
      <c r="C131" s="34">
        <f>IF($M$3=TRUE,"",IF($L$3=TRUE,"",IF(ISERROR(I131),"",I131)))</f>
      </c>
      <c r="D131" s="34">
        <f>IF($M$3=TRUE,"",IF($L$3=TRUE,"",IF(ISERROR(J131),"",J131)))</f>
      </c>
      <c r="E131" s="51">
        <f>IF($M$3=TRUE,"",IF($L$3=TRUE,"",IF(ISERROR(K131),"",K131)))</f>
      </c>
      <c r="G131" s="60"/>
      <c r="H131" s="23">
        <f t="shared" si="11"/>
      </c>
      <c r="I131" s="26">
        <f t="shared" si="12"/>
      </c>
      <c r="J131" s="26">
        <f t="shared" si="13"/>
      </c>
      <c r="K131" s="26">
        <f t="shared" si="14"/>
      </c>
      <c r="L131" s="35">
        <f>L130+141</f>
        <v>204</v>
      </c>
      <c r="P131" s="24" t="str">
        <f>'不規則動詞テスト'!Z132</f>
        <v>ひざまずく</v>
      </c>
      <c r="Q131" s="36" t="str">
        <f>'不規則動詞テスト'!AA132</f>
        <v>/niːl/</v>
      </c>
      <c r="R131" s="36" t="str">
        <f>'不規則動詞テスト'!AB132</f>
        <v>/nelt/</v>
      </c>
      <c r="S131" s="36" t="str">
        <f>'不規則動詞テスト'!AC132</f>
        <v>/nelt/</v>
      </c>
    </row>
    <row r="132" spans="1:19" ht="16.5" customHeight="1">
      <c r="A132" s="58">
        <f>IF(ISERROR(G132),"",G132)</f>
      </c>
      <c r="B132" s="14">
        <f t="shared" si="10"/>
      </c>
      <c r="C132" s="33">
        <f>IF($M$3=TRUE,"",IF(ISERROR(I132),"",I132))</f>
      </c>
      <c r="D132" s="33">
        <f>IF($M$3=TRUE,"",IF(ISERROR(J132),"",J132))</f>
      </c>
      <c r="E132" s="50">
        <f>IF($M$3=TRUE,"",IF(ISERROR(K132),"",K132))</f>
      </c>
      <c r="G132" s="60">
        <f>IF($L$5=TRUE,L132,IF($M$5=TRUE,VLOOKUP(L132,$M$6:$S$287,1,FALSE),""))</f>
      </c>
      <c r="H132" s="23">
        <f aca="true" t="shared" si="15" ref="H132:H183">IF($L$5=TRUE,P132,IF($M$5=TRUE,VLOOKUP($L132,$M$6:$S$287,4,FALSE),""))</f>
      </c>
      <c r="I132" s="26">
        <f aca="true" t="shared" si="16" ref="I132:I183">IF($L$5=TRUE,Q132,IF($M$5=TRUE,VLOOKUP($L132,$M$6:$S$287,5,FALSE),""))</f>
      </c>
      <c r="J132" s="26">
        <f aca="true" t="shared" si="17" ref="J132:J183">IF($L$5=TRUE,R132,IF($M$5=TRUE,VLOOKUP($L132,$M$6:$S$287,6,FALSE),""))</f>
      </c>
      <c r="K132" s="26">
        <f aca="true" t="shared" si="18" ref="K132:K183">IF($L$5=TRUE,S132,IF($M$5=TRUE,VLOOKUP($L132,$M$6:$S$287,7,FALSE),""))</f>
      </c>
      <c r="L132" s="35">
        <v>64</v>
      </c>
      <c r="M132" s="35">
        <v>41</v>
      </c>
      <c r="N132" s="35">
        <v>32</v>
      </c>
      <c r="O132" s="35">
        <v>27</v>
      </c>
      <c r="P132" s="24" t="str">
        <f>'不規則動詞テスト'!Z133</f>
        <v>知る</v>
      </c>
      <c r="Q132" s="36" t="str">
        <f>'不規則動詞テスト'!AA133</f>
        <v>know</v>
      </c>
      <c r="R132" s="36" t="str">
        <f>'不規則動詞テスト'!AB133</f>
        <v>knew</v>
      </c>
      <c r="S132" s="36" t="str">
        <f>'不規則動詞テスト'!AC133</f>
        <v>known</v>
      </c>
    </row>
    <row r="133" spans="1:19" ht="13.5" customHeight="1">
      <c r="A133" s="59"/>
      <c r="B133" s="17">
        <f t="shared" si="10"/>
      </c>
      <c r="C133" s="34">
        <f>IF($M$3=TRUE,"",IF($L$3=TRUE,"",IF(ISERROR(I133),"",I133)))</f>
      </c>
      <c r="D133" s="34">
        <f>IF($M$3=TRUE,"",IF($L$3=TRUE,"",IF(ISERROR(J133),"",J133)))</f>
      </c>
      <c r="E133" s="51">
        <f>IF($M$3=TRUE,"",IF($L$3=TRUE,"",IF(ISERROR(K133),"",K133)))</f>
      </c>
      <c r="G133" s="60"/>
      <c r="H133" s="23">
        <f t="shared" si="15"/>
      </c>
      <c r="I133" s="26">
        <f t="shared" si="16"/>
      </c>
      <c r="J133" s="26">
        <f t="shared" si="17"/>
      </c>
      <c r="K133" s="26">
        <f t="shared" si="18"/>
      </c>
      <c r="L133" s="35">
        <f>L132+141</f>
        <v>205</v>
      </c>
      <c r="M133" s="35">
        <f>M132+141</f>
        <v>182</v>
      </c>
      <c r="N133" s="35">
        <f>N132+141</f>
        <v>173</v>
      </c>
      <c r="O133" s="35">
        <f>O132+141</f>
        <v>168</v>
      </c>
      <c r="P133" s="24" t="str">
        <f>'不規則動詞テスト'!Z134</f>
        <v>知っている</v>
      </c>
      <c r="Q133" s="36" t="str">
        <f>'不規則動詞テスト'!AA134</f>
        <v>/nou/</v>
      </c>
      <c r="R133" s="36" t="str">
        <f>'不規則動詞テスト'!AB134</f>
        <v>/njuː/</v>
      </c>
      <c r="S133" s="36" t="str">
        <f>'不規則動詞テスト'!AC134</f>
        <v>/noun /</v>
      </c>
    </row>
    <row r="134" spans="1:19" ht="16.5" customHeight="1">
      <c r="A134" s="58">
        <f>IF(ISERROR(G134),"",G134)</f>
      </c>
      <c r="B134" s="14">
        <f t="shared" si="10"/>
      </c>
      <c r="C134" s="33">
        <f>IF($M$3=TRUE,"",IF(ISERROR(I134),"",I134))</f>
      </c>
      <c r="D134" s="33">
        <f>IF($M$3=TRUE,"",IF(ISERROR(J134),"",J134))</f>
      </c>
      <c r="E134" s="50">
        <f>IF($M$3=TRUE,"",IF(ISERROR(K134),"",K134))</f>
      </c>
      <c r="G134" s="60">
        <f>IF($L$5=TRUE,L134,IF($M$5=TRUE,VLOOKUP(L134,$M$6:$S$287,1,FALSE),""))</f>
      </c>
      <c r="H134" s="23">
        <f t="shared" si="15"/>
      </c>
      <c r="I134" s="26">
        <f t="shared" si="16"/>
      </c>
      <c r="J134" s="26">
        <f t="shared" si="17"/>
      </c>
      <c r="K134" s="26">
        <f t="shared" si="18"/>
      </c>
      <c r="L134" s="35">
        <v>65</v>
      </c>
      <c r="M134" s="35">
        <v>42</v>
      </c>
      <c r="P134" s="24" t="str">
        <f>'不規則動詞テスト'!Z135</f>
        <v>横たえる</v>
      </c>
      <c r="Q134" s="36" t="str">
        <f>'不規則動詞テスト'!AA135</f>
        <v>lay</v>
      </c>
      <c r="R134" s="36" t="str">
        <f>'不規則動詞テスト'!AB135</f>
        <v>laid</v>
      </c>
      <c r="S134" s="36" t="str">
        <f>'不規則動詞テスト'!AC135</f>
        <v>laid</v>
      </c>
    </row>
    <row r="135" spans="1:19" ht="13.5" customHeight="1">
      <c r="A135" s="59"/>
      <c r="B135" s="17">
        <f t="shared" si="10"/>
      </c>
      <c r="C135" s="34">
        <f>IF($M$3=TRUE,"",IF($L$3=TRUE,"",IF(ISERROR(I135),"",I135)))</f>
      </c>
      <c r="D135" s="34">
        <f>IF($M$3=TRUE,"",IF($L$3=TRUE,"",IF(ISERROR(J135),"",J135)))</f>
      </c>
      <c r="E135" s="51">
        <f>IF($M$3=TRUE,"",IF($L$3=TRUE,"",IF(ISERROR(K135),"",K135)))</f>
      </c>
      <c r="G135" s="60"/>
      <c r="H135" s="23">
        <f t="shared" si="15"/>
      </c>
      <c r="I135" s="26">
        <f t="shared" si="16"/>
      </c>
      <c r="J135" s="26">
        <f t="shared" si="17"/>
      </c>
      <c r="K135" s="26">
        <f t="shared" si="18"/>
      </c>
      <c r="L135" s="35">
        <f>L134+141</f>
        <v>206</v>
      </c>
      <c r="M135" s="35">
        <f>M134+141</f>
        <v>183</v>
      </c>
      <c r="P135" s="24" t="str">
        <f>'不規則動詞テスト'!Z136</f>
        <v>置く</v>
      </c>
      <c r="Q135" s="36" t="str">
        <f>'不規則動詞テスト'!AA136</f>
        <v>/leɪ/</v>
      </c>
      <c r="R135" s="36" t="str">
        <f>'不規則動詞テスト'!AB136</f>
        <v>/leɪd/</v>
      </c>
      <c r="S135" s="36" t="str">
        <f>'不規則動詞テスト'!AC136</f>
        <v>/leɪd/</v>
      </c>
    </row>
    <row r="136" spans="1:19" ht="16.5" customHeight="1">
      <c r="A136" s="58">
        <f aca="true" t="shared" si="19" ref="A136:B155">IF(ISERROR(G136),"",G136)</f>
      </c>
      <c r="B136" s="14">
        <f t="shared" si="19"/>
      </c>
      <c r="C136" s="33">
        <f>IF($M$3=TRUE,"",IF(ISERROR(I136),"",I136))</f>
      </c>
      <c r="D136" s="33">
        <f>IF($M$3=TRUE,"",IF(ISERROR(J136),"",J136))</f>
      </c>
      <c r="E136" s="50">
        <f>IF($M$3=TRUE,"",IF(ISERROR(K136),"",K136))</f>
      </c>
      <c r="G136" s="60">
        <f>IF($L$5=TRUE,L136,IF($M$5=TRUE,VLOOKUP(L136,$M$6:$S$287,1,FALSE),""))</f>
      </c>
      <c r="H136" s="23">
        <f t="shared" si="15"/>
      </c>
      <c r="I136" s="26">
        <f t="shared" si="16"/>
      </c>
      <c r="J136" s="26">
        <f t="shared" si="17"/>
      </c>
      <c r="K136" s="26">
        <f t="shared" si="18"/>
      </c>
      <c r="L136" s="35">
        <v>66</v>
      </c>
      <c r="M136" s="35">
        <v>43</v>
      </c>
      <c r="P136" s="24" t="str">
        <f>'不規則動詞テスト'!Z137</f>
        <v>導く</v>
      </c>
      <c r="Q136" s="36" t="str">
        <f>'不規則動詞テスト'!AA137</f>
        <v>lead</v>
      </c>
      <c r="R136" s="36" t="str">
        <f>'不規則動詞テスト'!AB137</f>
        <v>led</v>
      </c>
      <c r="S136" s="36" t="str">
        <f>'不規則動詞テスト'!AC137</f>
        <v>led</v>
      </c>
    </row>
    <row r="137" spans="1:19" ht="13.5" customHeight="1">
      <c r="A137" s="59"/>
      <c r="B137" s="17">
        <f t="shared" si="19"/>
      </c>
      <c r="C137" s="34">
        <f>IF($M$3=TRUE,"",IF($L$3=TRUE,"",IF(ISERROR(I137),"",I137)))</f>
      </c>
      <c r="D137" s="34">
        <f>IF($M$3=TRUE,"",IF($L$3=TRUE,"",IF(ISERROR(J137),"",J137)))</f>
      </c>
      <c r="E137" s="51">
        <f>IF($M$3=TRUE,"",IF($L$3=TRUE,"",IF(ISERROR(K137),"",K137)))</f>
      </c>
      <c r="G137" s="60"/>
      <c r="H137" s="23">
        <f t="shared" si="15"/>
      </c>
      <c r="I137" s="26">
        <f t="shared" si="16"/>
      </c>
      <c r="J137" s="26">
        <f t="shared" si="17"/>
      </c>
      <c r="K137" s="26">
        <f t="shared" si="18"/>
      </c>
      <c r="L137" s="35">
        <f>L136+141</f>
        <v>207</v>
      </c>
      <c r="M137" s="35">
        <f>M136+141</f>
        <v>184</v>
      </c>
      <c r="P137" s="24" t="str">
        <f>'不規則動詞テスト'!Z138</f>
        <v>先頭に立つ</v>
      </c>
      <c r="Q137" s="36" t="str">
        <f>'不規則動詞テスト'!AA138</f>
        <v>/liːd/</v>
      </c>
      <c r="R137" s="36" t="str">
        <f>'不規則動詞テスト'!AB138</f>
        <v>/led/</v>
      </c>
      <c r="S137" s="36" t="str">
        <f>'不規則動詞テスト'!AC138</f>
        <v>/led/</v>
      </c>
    </row>
    <row r="138" spans="1:19" ht="16.5" customHeight="1">
      <c r="A138" s="58">
        <f>IF(ISERROR(G138),"",G138)</f>
      </c>
      <c r="B138" s="14">
        <f t="shared" si="19"/>
      </c>
      <c r="C138" s="33">
        <f>IF($M$3=TRUE,"",IF(ISERROR(I138),"",I138))</f>
      </c>
      <c r="D138" s="33">
        <f>IF($M$3=TRUE,"",IF(ISERROR(J138),"",J138))</f>
      </c>
      <c r="E138" s="50">
        <f>IF($M$3=TRUE,"",IF(ISERROR(K138),"",K138))</f>
      </c>
      <c r="G138" s="60">
        <f>IF($L$5=TRUE,L138,IF($M$5=TRUE,VLOOKUP(L138,$M$6:$S$287,1,FALSE),""))</f>
      </c>
      <c r="H138" s="23">
        <f t="shared" si="15"/>
      </c>
      <c r="I138" s="26">
        <f t="shared" si="16"/>
      </c>
      <c r="J138" s="26">
        <f t="shared" si="17"/>
      </c>
      <c r="K138" s="26">
        <f t="shared" si="18"/>
      </c>
      <c r="L138" s="35">
        <v>67</v>
      </c>
      <c r="M138" s="35">
        <v>44</v>
      </c>
      <c r="P138" s="24">
        <f>'不規則動詞テスト'!Z139</f>
        <v>0</v>
      </c>
      <c r="Q138" s="36" t="str">
        <f>'不規則動詞テスト'!AA139</f>
        <v>learn</v>
      </c>
      <c r="R138" s="36" t="str">
        <f>'不規則動詞テスト'!AB139</f>
        <v>learned (learnt)</v>
      </c>
      <c r="S138" s="36" t="str">
        <f>'不規則動詞テスト'!AC139</f>
        <v>learned (learnt)</v>
      </c>
    </row>
    <row r="139" spans="1:19" ht="13.5" customHeight="1">
      <c r="A139" s="59"/>
      <c r="B139" s="17">
        <f t="shared" si="19"/>
      </c>
      <c r="C139" s="34">
        <f>IF($M$3=TRUE,"",IF($L$3=TRUE,"",IF(ISERROR(I139),"",I139)))</f>
      </c>
      <c r="D139" s="34">
        <f>IF($M$3=TRUE,"",IF($L$3=TRUE,"",IF(ISERROR(J139),"",J139)))</f>
      </c>
      <c r="E139" s="51">
        <f>IF($M$3=TRUE,"",IF($L$3=TRUE,"",IF(ISERROR(K139),"",K139)))</f>
      </c>
      <c r="G139" s="60"/>
      <c r="H139" s="23">
        <f t="shared" si="15"/>
      </c>
      <c r="I139" s="26">
        <f t="shared" si="16"/>
      </c>
      <c r="J139" s="26">
        <f t="shared" si="17"/>
      </c>
      <c r="K139" s="26">
        <f t="shared" si="18"/>
      </c>
      <c r="L139" s="35">
        <f>L138+141</f>
        <v>208</v>
      </c>
      <c r="M139" s="35">
        <f>M138+141</f>
        <v>185</v>
      </c>
      <c r="P139" s="24" t="str">
        <f>'不規則動詞テスト'!Z140</f>
        <v>学ぶ</v>
      </c>
      <c r="Q139" s="36" t="str">
        <f>'不規則動詞テスト'!AA140</f>
        <v>/ləːrn/</v>
      </c>
      <c r="R139" s="36" t="str">
        <f>'不規則動詞テスト'!AB140</f>
        <v>/ləːrnd/ (/ləːrnt/)</v>
      </c>
      <c r="S139" s="36" t="str">
        <f>'不規則動詞テスト'!AC140</f>
        <v>/ləːrnd/ (/ləːrnt/)</v>
      </c>
    </row>
    <row r="140" spans="1:19" ht="16.5" customHeight="1">
      <c r="A140" s="58">
        <f>IF(ISERROR(G140),"",G140)</f>
      </c>
      <c r="B140" s="14">
        <f t="shared" si="19"/>
      </c>
      <c r="C140" s="33">
        <f>IF($M$3=TRUE,"",IF(ISERROR(I140),"",I140))</f>
      </c>
      <c r="D140" s="33">
        <f>IF($M$3=TRUE,"",IF(ISERROR(J140),"",J140))</f>
      </c>
      <c r="E140" s="50">
        <f>IF($M$3=TRUE,"",IF(ISERROR(K140),"",K140))</f>
      </c>
      <c r="G140" s="60">
        <f>IF($L$5=TRUE,L140,IF($M$5=TRUE,VLOOKUP(L140,$M$6:$S$287,1,FALSE),""))</f>
      </c>
      <c r="H140" s="23">
        <f t="shared" si="15"/>
      </c>
      <c r="I140" s="26">
        <f t="shared" si="16"/>
      </c>
      <c r="J140" s="26">
        <f t="shared" si="17"/>
      </c>
      <c r="K140" s="26">
        <f t="shared" si="18"/>
      </c>
      <c r="L140" s="35">
        <v>68</v>
      </c>
      <c r="P140" s="24" t="str">
        <f>'不規則動詞テスト'!Z141</f>
        <v>飛ぶ</v>
      </c>
      <c r="Q140" s="36" t="str">
        <f>'不規則動詞テスト'!AA141</f>
        <v>leap</v>
      </c>
      <c r="R140" s="36" t="str">
        <f>'不規則動詞テスト'!AB141</f>
        <v>leapt (leaped)</v>
      </c>
      <c r="S140" s="36" t="str">
        <f>'不規則動詞テスト'!AC141</f>
        <v>leapt (leaped)</v>
      </c>
    </row>
    <row r="141" spans="1:19" ht="13.5" customHeight="1">
      <c r="A141" s="59"/>
      <c r="B141" s="17">
        <f t="shared" si="19"/>
      </c>
      <c r="C141" s="34">
        <f>IF($M$3=TRUE,"",IF($L$3=TRUE,"",IF(ISERROR(I141),"",I141)))</f>
      </c>
      <c r="D141" s="34">
        <f>IF($M$3=TRUE,"",IF($L$3=TRUE,"",IF(ISERROR(J141),"",J141)))</f>
      </c>
      <c r="E141" s="51">
        <f>IF($M$3=TRUE,"",IF($L$3=TRUE,"",IF(ISERROR(K141),"",K141)))</f>
      </c>
      <c r="G141" s="60"/>
      <c r="H141" s="23">
        <f t="shared" si="15"/>
      </c>
      <c r="I141" s="26">
        <f t="shared" si="16"/>
      </c>
      <c r="J141" s="26">
        <f t="shared" si="17"/>
      </c>
      <c r="K141" s="26">
        <f t="shared" si="18"/>
      </c>
      <c r="L141" s="35">
        <f>L140+141</f>
        <v>209</v>
      </c>
      <c r="P141" s="24" t="str">
        <f>'不規則動詞テスト'!Z142</f>
        <v>はねる</v>
      </c>
      <c r="Q141" s="36" t="str">
        <f>'不規則動詞テスト'!AA142</f>
        <v>/liːp/</v>
      </c>
      <c r="R141" s="36" t="str">
        <f>'不規則動詞テスト'!AB142</f>
        <v>/lept,(米) liːpt/　( /liːpt/)</v>
      </c>
      <c r="S141" s="36" t="str">
        <f>'不規則動詞テスト'!AC142</f>
        <v>/lept,(米) liːpt/　( /liːpt/)</v>
      </c>
    </row>
    <row r="142" spans="1:19" ht="16.5" customHeight="1">
      <c r="A142" s="58">
        <f>IF(ISERROR(G142),"",G142)</f>
      </c>
      <c r="B142" s="14">
        <f t="shared" si="19"/>
      </c>
      <c r="C142" s="33">
        <f>IF($M$3=TRUE,"",IF(ISERROR(I142),"",I142))</f>
      </c>
      <c r="D142" s="33">
        <f>IF($M$3=TRUE,"",IF(ISERROR(J142),"",J142))</f>
      </c>
      <c r="E142" s="50">
        <f>IF($M$3=TRUE,"",IF(ISERROR(K142),"",K142))</f>
      </c>
      <c r="G142" s="60">
        <f>IF($L$5=TRUE,L142,IF($M$5=TRUE,VLOOKUP(L142,$M$6:$S$287,1,FALSE),""))</f>
      </c>
      <c r="H142" s="23">
        <f t="shared" si="15"/>
      </c>
      <c r="I142" s="26">
        <f t="shared" si="16"/>
      </c>
      <c r="J142" s="26">
        <f t="shared" si="17"/>
      </c>
      <c r="K142" s="26">
        <f t="shared" si="18"/>
      </c>
      <c r="L142" s="35">
        <v>69</v>
      </c>
      <c r="M142" s="35">
        <v>45</v>
      </c>
      <c r="N142" s="35">
        <v>33</v>
      </c>
      <c r="O142" s="35">
        <v>28</v>
      </c>
      <c r="P142" s="24" t="str">
        <f>'不規則動詞テスト'!Z143</f>
        <v>去る、残す</v>
      </c>
      <c r="Q142" s="36" t="str">
        <f>'不規則動詞テスト'!AA143</f>
        <v>leave</v>
      </c>
      <c r="R142" s="36" t="str">
        <f>'不規則動詞テスト'!AB143</f>
        <v>left</v>
      </c>
      <c r="S142" s="36" t="str">
        <f>'不規則動詞テスト'!AC143</f>
        <v>left</v>
      </c>
    </row>
    <row r="143" spans="1:19" ht="13.5" customHeight="1">
      <c r="A143" s="59"/>
      <c r="B143" s="17">
        <f t="shared" si="19"/>
      </c>
      <c r="C143" s="34">
        <f>IF($M$3=TRUE,"",IF($L$3=TRUE,"",IF(ISERROR(I143),"",I143)))</f>
      </c>
      <c r="D143" s="34">
        <f>IF($M$3=TRUE,"",IF($L$3=TRUE,"",IF(ISERROR(J143),"",J143)))</f>
      </c>
      <c r="E143" s="51">
        <f>IF($M$3=TRUE,"",IF($L$3=TRUE,"",IF(ISERROR(K143),"",K143)))</f>
      </c>
      <c r="G143" s="60"/>
      <c r="H143" s="23">
        <f t="shared" si="15"/>
      </c>
      <c r="I143" s="26">
        <f t="shared" si="16"/>
      </c>
      <c r="J143" s="26">
        <f t="shared" si="17"/>
      </c>
      <c r="K143" s="26">
        <f t="shared" si="18"/>
      </c>
      <c r="L143" s="35">
        <f>L142+141</f>
        <v>210</v>
      </c>
      <c r="M143" s="35">
        <f>M142+141</f>
        <v>186</v>
      </c>
      <c r="N143" s="35">
        <f>N142+141</f>
        <v>174</v>
      </c>
      <c r="O143" s="35">
        <f>O142+141</f>
        <v>169</v>
      </c>
      <c r="P143" s="24" t="str">
        <f>'不規則動詞テスト'!Z144</f>
        <v>放置する</v>
      </c>
      <c r="Q143" s="36" t="str">
        <f>'不規則動詞テスト'!AA144</f>
        <v>/liːv/</v>
      </c>
      <c r="R143" s="36" t="str">
        <f>'不規則動詞テスト'!AB144</f>
        <v>/left/</v>
      </c>
      <c r="S143" s="36" t="str">
        <f>'不規則動詞テスト'!AC144</f>
        <v>/left/</v>
      </c>
    </row>
    <row r="144" spans="1:19" ht="16.5" customHeight="1">
      <c r="A144" s="58">
        <f>IF(ISERROR(G144),"",G144)</f>
      </c>
      <c r="B144" s="14">
        <f t="shared" si="19"/>
      </c>
      <c r="C144" s="33">
        <f>IF($M$3=TRUE,"",IF(ISERROR(I144),"",I144))</f>
      </c>
      <c r="D144" s="33">
        <f>IF($M$3=TRUE,"",IF(ISERROR(J144),"",J144))</f>
      </c>
      <c r="E144" s="50">
        <f>IF($M$3=TRUE,"",IF(ISERROR(K144),"",K144))</f>
      </c>
      <c r="G144" s="60">
        <f>IF($L$5=TRUE,L144,IF($M$5=TRUE,VLOOKUP(L144,$M$6:$S$287,1,FALSE),""))</f>
      </c>
      <c r="H144" s="23">
        <f t="shared" si="15"/>
      </c>
      <c r="I144" s="26">
        <f t="shared" si="16"/>
      </c>
      <c r="J144" s="26">
        <f t="shared" si="17"/>
      </c>
      <c r="K144" s="26">
        <f t="shared" si="18"/>
      </c>
      <c r="L144" s="35">
        <v>70</v>
      </c>
      <c r="M144" s="35">
        <v>46</v>
      </c>
      <c r="P144" s="24">
        <f>'不規則動詞テスト'!Z145</f>
        <v>0</v>
      </c>
      <c r="Q144" s="36" t="str">
        <f>'不規則動詞テスト'!AA145</f>
        <v>lend</v>
      </c>
      <c r="R144" s="36" t="str">
        <f>'不規則動詞テスト'!AB145</f>
        <v>lent</v>
      </c>
      <c r="S144" s="36" t="str">
        <f>'不規則動詞テスト'!AC145</f>
        <v>lent</v>
      </c>
    </row>
    <row r="145" spans="1:19" ht="13.5" customHeight="1">
      <c r="A145" s="59"/>
      <c r="B145" s="17">
        <f t="shared" si="19"/>
      </c>
      <c r="C145" s="34">
        <f>IF($M$3=TRUE,"",IF($L$3=TRUE,"",IF(ISERROR(I145),"",I145)))</f>
      </c>
      <c r="D145" s="34">
        <f>IF($M$3=TRUE,"",IF($L$3=TRUE,"",IF(ISERROR(J145),"",J145)))</f>
      </c>
      <c r="E145" s="51">
        <f>IF($M$3=TRUE,"",IF($L$3=TRUE,"",IF(ISERROR(K145),"",K145)))</f>
      </c>
      <c r="G145" s="60"/>
      <c r="H145" s="23">
        <f t="shared" si="15"/>
      </c>
      <c r="I145" s="26">
        <f t="shared" si="16"/>
      </c>
      <c r="J145" s="26">
        <f t="shared" si="17"/>
      </c>
      <c r="K145" s="26">
        <f t="shared" si="18"/>
      </c>
      <c r="L145" s="35">
        <f>L144+141</f>
        <v>211</v>
      </c>
      <c r="M145" s="35">
        <f>M144+141</f>
        <v>187</v>
      </c>
      <c r="P145" s="24" t="str">
        <f>'不規則動詞テスト'!Z146</f>
        <v>貸す</v>
      </c>
      <c r="Q145" s="36" t="str">
        <f>'不規則動詞テスト'!AA146</f>
        <v>/lend/</v>
      </c>
      <c r="R145" s="36" t="str">
        <f>'不規則動詞テスト'!AB146</f>
        <v>/lent/</v>
      </c>
      <c r="S145" s="36" t="str">
        <f>'不規則動詞テスト'!AC146</f>
        <v>/lent/</v>
      </c>
    </row>
    <row r="146" spans="1:19" ht="16.5" customHeight="1">
      <c r="A146" s="58">
        <f>IF(ISERROR(G146),"",G146)</f>
      </c>
      <c r="B146" s="14">
        <f t="shared" si="19"/>
      </c>
      <c r="C146" s="33">
        <f>IF($M$3=TRUE,"",IF(ISERROR(I146),"",I146))</f>
      </c>
      <c r="D146" s="33">
        <f>IF($M$3=TRUE,"",IF(ISERROR(J146),"",J146))</f>
      </c>
      <c r="E146" s="50">
        <f>IF($M$3=TRUE,"",IF(ISERROR(K146),"",K146))</f>
      </c>
      <c r="G146" s="60">
        <f>IF($L$5=TRUE,L146,IF($M$5=TRUE,VLOOKUP(L146,$M$6:$S$287,1,FALSE),""))</f>
      </c>
      <c r="H146" s="23">
        <f t="shared" si="15"/>
      </c>
      <c r="I146" s="26">
        <f t="shared" si="16"/>
      </c>
      <c r="J146" s="26">
        <f t="shared" si="17"/>
      </c>
      <c r="K146" s="26">
        <f t="shared" si="18"/>
      </c>
      <c r="L146" s="35">
        <v>71</v>
      </c>
      <c r="M146" s="35">
        <v>47</v>
      </c>
      <c r="P146" s="24">
        <f>'不規則動詞テスト'!Z147</f>
        <v>0</v>
      </c>
      <c r="Q146" s="36" t="str">
        <f>'不規則動詞テスト'!AA147</f>
        <v>let</v>
      </c>
      <c r="R146" s="36" t="str">
        <f>'不規則動詞テスト'!AB147</f>
        <v>let</v>
      </c>
      <c r="S146" s="36" t="str">
        <f>'不規則動詞テスト'!AC147</f>
        <v>let</v>
      </c>
    </row>
    <row r="147" spans="1:19" ht="13.5" customHeight="1">
      <c r="A147" s="59"/>
      <c r="B147" s="17">
        <f t="shared" si="19"/>
      </c>
      <c r="C147" s="34">
        <f>IF($M$3=TRUE,"",IF($L$3=TRUE,"",IF(ISERROR(I147),"",I147)))</f>
      </c>
      <c r="D147" s="34">
        <f>IF($M$3=TRUE,"",IF($L$3=TRUE,"",IF(ISERROR(J147),"",J147)))</f>
      </c>
      <c r="E147" s="51">
        <f>IF($M$3=TRUE,"",IF($L$3=TRUE,"",IF(ISERROR(K147),"",K147)))</f>
      </c>
      <c r="G147" s="60"/>
      <c r="H147" s="23">
        <f t="shared" si="15"/>
      </c>
      <c r="I147" s="26">
        <f t="shared" si="16"/>
      </c>
      <c r="J147" s="26">
        <f t="shared" si="17"/>
      </c>
      <c r="K147" s="26">
        <f t="shared" si="18"/>
      </c>
      <c r="L147" s="35">
        <f>L146+141</f>
        <v>212</v>
      </c>
      <c r="M147" s="35">
        <f>M146+141</f>
        <v>188</v>
      </c>
      <c r="P147" s="24" t="str">
        <f>'不規則動詞テスト'!Z148</f>
        <v>・・・させる(放任)</v>
      </c>
      <c r="Q147" s="36" t="str">
        <f>'不規則動詞テスト'!AA148</f>
        <v>/let/</v>
      </c>
      <c r="R147" s="36" t="str">
        <f>'不規則動詞テスト'!AB148</f>
        <v>/let/</v>
      </c>
      <c r="S147" s="36" t="str">
        <f>'不規則動詞テスト'!AC148</f>
        <v>/let/</v>
      </c>
    </row>
    <row r="148" spans="1:19" ht="16.5" customHeight="1">
      <c r="A148" s="58">
        <f>IF(ISERROR(G148),"",G148)</f>
      </c>
      <c r="B148" s="14">
        <f t="shared" si="19"/>
      </c>
      <c r="C148" s="33">
        <f>IF($M$3=TRUE,"",IF(ISERROR(I148),"",I148))</f>
      </c>
      <c r="D148" s="33">
        <f>IF($M$3=TRUE,"",IF(ISERROR(J148),"",J148))</f>
      </c>
      <c r="E148" s="50">
        <f>IF($M$3=TRUE,"",IF(ISERROR(K148),"",K148))</f>
      </c>
      <c r="G148" s="60">
        <f>IF($L$5=TRUE,L148,IF($M$5=TRUE,VLOOKUP(L148,$M$6:$S$287,1,FALSE),""))</f>
      </c>
      <c r="H148" s="23">
        <f t="shared" si="15"/>
      </c>
      <c r="I148" s="26">
        <f t="shared" si="16"/>
      </c>
      <c r="J148" s="26">
        <f t="shared" si="17"/>
      </c>
      <c r="K148" s="26">
        <f t="shared" si="18"/>
      </c>
      <c r="L148" s="35">
        <v>72</v>
      </c>
      <c r="M148" s="35">
        <v>48</v>
      </c>
      <c r="P148" s="24" t="str">
        <f>'不規則動詞テスト'!Z149</f>
        <v>横たわる</v>
      </c>
      <c r="Q148" s="36" t="str">
        <f>'不規則動詞テスト'!AA149</f>
        <v>lie</v>
      </c>
      <c r="R148" s="36" t="str">
        <f>'不規則動詞テスト'!AB149</f>
        <v>lay</v>
      </c>
      <c r="S148" s="36" t="str">
        <f>'不規則動詞テスト'!AC149</f>
        <v>lain</v>
      </c>
    </row>
    <row r="149" spans="1:19" ht="13.5" customHeight="1">
      <c r="A149" s="59"/>
      <c r="B149" s="17">
        <f t="shared" si="19"/>
      </c>
      <c r="C149" s="34">
        <f>IF($M$3=TRUE,"",IF($L$3=TRUE,"",IF(ISERROR(I149),"",I149)))</f>
      </c>
      <c r="D149" s="34">
        <f>IF($M$3=TRUE,"",IF($L$3=TRUE,"",IF(ISERROR(J149),"",J149)))</f>
      </c>
      <c r="E149" s="51">
        <f>IF($M$3=TRUE,"",IF($L$3=TRUE,"",IF(ISERROR(K149),"",K149)))</f>
      </c>
      <c r="G149" s="60"/>
      <c r="H149" s="23">
        <f t="shared" si="15"/>
      </c>
      <c r="I149" s="26">
        <f t="shared" si="16"/>
      </c>
      <c r="J149" s="26">
        <f t="shared" si="17"/>
      </c>
      <c r="K149" s="26">
        <f t="shared" si="18"/>
      </c>
      <c r="L149" s="35">
        <f>L148+141</f>
        <v>213</v>
      </c>
      <c r="M149" s="35">
        <f>M148+141</f>
        <v>189</v>
      </c>
      <c r="P149" s="24" t="str">
        <f>'不規則動詞テスト'!Z150</f>
        <v>ある</v>
      </c>
      <c r="Q149" s="36" t="str">
        <f>'不規則動詞テスト'!AA150</f>
        <v>/laɪ/</v>
      </c>
      <c r="R149" s="36" t="str">
        <f>'不規則動詞テスト'!AB150</f>
        <v>/leɪ/</v>
      </c>
      <c r="S149" s="36" t="str">
        <f>'不規則動詞テスト'!AC150</f>
        <v>/leɪn/</v>
      </c>
    </row>
    <row r="150" spans="1:19" ht="16.5" customHeight="1">
      <c r="A150" s="58">
        <f>IF(ISERROR(G150),"",G150)</f>
      </c>
      <c r="B150" s="14">
        <f t="shared" si="19"/>
      </c>
      <c r="C150" s="33">
        <f>IF($M$3=TRUE,"",IF(ISERROR(I150),"",I150))</f>
      </c>
      <c r="D150" s="33">
        <f>IF($M$3=TRUE,"",IF(ISERROR(J150),"",J150))</f>
      </c>
      <c r="E150" s="50">
        <f>IF($M$3=TRUE,"",IF(ISERROR(K150),"",K150))</f>
      </c>
      <c r="G150" s="60">
        <f>IF($L$5=TRUE,L150,IF($M$5=TRUE,VLOOKUP(L150,$M$6:$S$287,1,FALSE),""))</f>
      </c>
      <c r="H150" s="23">
        <f t="shared" si="15"/>
      </c>
      <c r="I150" s="26">
        <f t="shared" si="16"/>
      </c>
      <c r="J150" s="26">
        <f t="shared" si="17"/>
      </c>
      <c r="K150" s="26">
        <f t="shared" si="18"/>
      </c>
      <c r="L150" s="35">
        <v>73</v>
      </c>
      <c r="P150" s="24" t="str">
        <f>'不規則動詞テスト'!Z151</f>
        <v>火をつける</v>
      </c>
      <c r="Q150" s="36" t="str">
        <f>'不規則動詞テスト'!AA151</f>
        <v>light</v>
      </c>
      <c r="R150" s="36" t="str">
        <f>'不規則動詞テスト'!AB151</f>
        <v>lit (lighted)</v>
      </c>
      <c r="S150" s="36" t="str">
        <f>'不規則動詞テスト'!AC151</f>
        <v>lit (lighted)</v>
      </c>
    </row>
    <row r="151" spans="1:19" ht="13.5" customHeight="1">
      <c r="A151" s="59"/>
      <c r="B151" s="17">
        <f t="shared" si="19"/>
      </c>
      <c r="C151" s="34">
        <f>IF($M$3=TRUE,"",IF($L$3=TRUE,"",IF(ISERROR(I151),"",I151)))</f>
      </c>
      <c r="D151" s="34">
        <f>IF($M$3=TRUE,"",IF($L$3=TRUE,"",IF(ISERROR(J151),"",J151)))</f>
      </c>
      <c r="E151" s="51">
        <f>IF($M$3=TRUE,"",IF($L$3=TRUE,"",IF(ISERROR(K151),"",K151)))</f>
      </c>
      <c r="G151" s="60"/>
      <c r="H151" s="23">
        <f t="shared" si="15"/>
      </c>
      <c r="I151" s="26">
        <f t="shared" si="16"/>
      </c>
      <c r="J151" s="26">
        <f t="shared" si="17"/>
      </c>
      <c r="K151" s="26">
        <f t="shared" si="18"/>
      </c>
      <c r="L151" s="35">
        <f>L150+141</f>
        <v>214</v>
      </c>
      <c r="P151" s="24" t="str">
        <f>'不規則動詞テスト'!Z152</f>
        <v>明るくする</v>
      </c>
      <c r="Q151" s="36" t="str">
        <f>'不規則動詞テスト'!AA152</f>
        <v>/laɪt/</v>
      </c>
      <c r="R151" s="36" t="str">
        <f>'不規則動詞テスト'!AB152</f>
        <v>/lɪt/ (/laɪtɪd/)</v>
      </c>
      <c r="S151" s="36" t="str">
        <f>'不規則動詞テスト'!AC152</f>
        <v>/lɪt/ (/laɪtɪd/)</v>
      </c>
    </row>
    <row r="152" spans="1:19" ht="16.5" customHeight="1">
      <c r="A152" s="58">
        <f>IF(ISERROR(G152),"",G152)</f>
      </c>
      <c r="B152" s="14">
        <f t="shared" si="19"/>
      </c>
      <c r="C152" s="33">
        <f>IF($M$3=TRUE,"",IF(ISERROR(I152),"",I152))</f>
      </c>
      <c r="D152" s="33">
        <f>IF($M$3=TRUE,"",IF(ISERROR(J152),"",J152))</f>
      </c>
      <c r="E152" s="50">
        <f>IF($M$3=TRUE,"",IF(ISERROR(K152),"",K152))</f>
      </c>
      <c r="G152" s="60">
        <f>IF($L$5=TRUE,L152,IF($M$5=TRUE,VLOOKUP(L152,$M$6:$S$287,1,FALSE),""))</f>
      </c>
      <c r="H152" s="23">
        <f t="shared" si="15"/>
      </c>
      <c r="I152" s="26">
        <f t="shared" si="16"/>
      </c>
      <c r="J152" s="26">
        <f t="shared" si="17"/>
      </c>
      <c r="K152" s="26">
        <f t="shared" si="18"/>
      </c>
      <c r="L152" s="35">
        <v>74</v>
      </c>
      <c r="M152" s="35">
        <v>49</v>
      </c>
      <c r="N152" s="35">
        <v>34</v>
      </c>
      <c r="O152" s="35">
        <v>29</v>
      </c>
      <c r="P152" s="24">
        <f>'不規則動詞テスト'!Z153</f>
        <v>0</v>
      </c>
      <c r="Q152" s="36" t="str">
        <f>'不規則動詞テスト'!AA153</f>
        <v>lose</v>
      </c>
      <c r="R152" s="36" t="str">
        <f>'不規則動詞テスト'!AB153</f>
        <v>lost</v>
      </c>
      <c r="S152" s="36" t="str">
        <f>'不規則動詞テスト'!AC153</f>
        <v>lost</v>
      </c>
    </row>
    <row r="153" spans="1:19" ht="13.5" customHeight="1">
      <c r="A153" s="59"/>
      <c r="B153" s="17">
        <f t="shared" si="19"/>
      </c>
      <c r="C153" s="34">
        <f>IF($M$3=TRUE,"",IF($L$3=TRUE,"",IF(ISERROR(I153),"",I153)))</f>
      </c>
      <c r="D153" s="34">
        <f>IF($M$3=TRUE,"",IF($L$3=TRUE,"",IF(ISERROR(J153),"",J153)))</f>
      </c>
      <c r="E153" s="51">
        <f>IF($M$3=TRUE,"",IF($L$3=TRUE,"",IF(ISERROR(K153),"",K153)))</f>
      </c>
      <c r="G153" s="60"/>
      <c r="H153" s="23">
        <f t="shared" si="15"/>
      </c>
      <c r="I153" s="26">
        <f t="shared" si="16"/>
      </c>
      <c r="J153" s="26">
        <f t="shared" si="17"/>
      </c>
      <c r="K153" s="26">
        <f t="shared" si="18"/>
      </c>
      <c r="L153" s="35">
        <f>L152+141</f>
        <v>215</v>
      </c>
      <c r="M153" s="35">
        <f>M152+141</f>
        <v>190</v>
      </c>
      <c r="N153" s="35">
        <f>N152+141</f>
        <v>175</v>
      </c>
      <c r="O153" s="35">
        <f>O152+141</f>
        <v>170</v>
      </c>
      <c r="P153" s="24" t="str">
        <f>'不規則動詞テスト'!Z154</f>
        <v>失う</v>
      </c>
      <c r="Q153" s="36" t="str">
        <f>'不規則動詞テスト'!AA154</f>
        <v>/luːz/</v>
      </c>
      <c r="R153" s="36" t="str">
        <f>'不規則動詞テスト'!AB154</f>
        <v>/lɔːst, lɑst|lɔst/</v>
      </c>
      <c r="S153" s="36" t="str">
        <f>'不規則動詞テスト'!AC154</f>
        <v>/lɔːst, lɑst|lɔst/</v>
      </c>
    </row>
    <row r="154" spans="1:19" ht="16.5" customHeight="1">
      <c r="A154" s="58">
        <f>IF(ISERROR(G154),"",G154)</f>
      </c>
      <c r="B154" s="14">
        <f t="shared" si="19"/>
      </c>
      <c r="C154" s="33">
        <f>IF($M$3=TRUE,"",IF(ISERROR(I154),"",I154))</f>
      </c>
      <c r="D154" s="33">
        <f>IF($M$3=TRUE,"",IF(ISERROR(J154),"",J154))</f>
      </c>
      <c r="E154" s="50">
        <f>IF($M$3=TRUE,"",IF(ISERROR(K154),"",K154))</f>
      </c>
      <c r="G154" s="60">
        <f>IF($L$5=TRUE,L154,IF($M$5=TRUE,VLOOKUP(L154,$M$6:$S$287,1,FALSE),""))</f>
      </c>
      <c r="H154" s="23">
        <f t="shared" si="15"/>
      </c>
      <c r="I154" s="26">
        <f t="shared" si="16"/>
      </c>
      <c r="J154" s="26">
        <f t="shared" si="17"/>
      </c>
      <c r="K154" s="26">
        <f t="shared" si="18"/>
      </c>
      <c r="L154" s="35">
        <v>75</v>
      </c>
      <c r="M154" s="35">
        <v>50</v>
      </c>
      <c r="N154" s="35">
        <v>35</v>
      </c>
      <c r="O154" s="35">
        <v>30</v>
      </c>
      <c r="P154" s="24" t="str">
        <f>'不規則動詞テスト'!Z155</f>
        <v>作る、・・・にする</v>
      </c>
      <c r="Q154" s="36" t="str">
        <f>'不規則動詞テスト'!AA155</f>
        <v>make</v>
      </c>
      <c r="R154" s="36" t="str">
        <f>'不規則動詞テスト'!AB155</f>
        <v>made</v>
      </c>
      <c r="S154" s="36" t="str">
        <f>'不規則動詞テスト'!AC155</f>
        <v>made</v>
      </c>
    </row>
    <row r="155" spans="1:19" ht="13.5" customHeight="1">
      <c r="A155" s="59"/>
      <c r="B155" s="17">
        <f t="shared" si="19"/>
      </c>
      <c r="C155" s="34">
        <f>IF($M$3=TRUE,"",IF($L$3=TRUE,"",IF(ISERROR(I155),"",I155)))</f>
      </c>
      <c r="D155" s="34">
        <f>IF($M$3=TRUE,"",IF($L$3=TRUE,"",IF(ISERROR(J155),"",J155)))</f>
      </c>
      <c r="E155" s="51">
        <f>IF($M$3=TRUE,"",IF($L$3=TRUE,"",IF(ISERROR(K155),"",K155)))</f>
      </c>
      <c r="G155" s="60"/>
      <c r="H155" s="23">
        <f t="shared" si="15"/>
      </c>
      <c r="I155" s="26">
        <f t="shared" si="16"/>
      </c>
      <c r="J155" s="26">
        <f t="shared" si="17"/>
      </c>
      <c r="K155" s="26">
        <f t="shared" si="18"/>
      </c>
      <c r="L155" s="35">
        <f>L154+141</f>
        <v>216</v>
      </c>
      <c r="M155" s="35">
        <f>M154+141</f>
        <v>191</v>
      </c>
      <c r="N155" s="35">
        <f>N154+141</f>
        <v>176</v>
      </c>
      <c r="O155" s="35">
        <f>O154+141</f>
        <v>171</v>
      </c>
      <c r="P155" s="24" t="str">
        <f>'不規則動詞テスト'!Z156</f>
        <v>・・・させる</v>
      </c>
      <c r="Q155" s="36" t="str">
        <f>'不規則動詞テスト'!AA156</f>
        <v>/meɪk/</v>
      </c>
      <c r="R155" s="36" t="str">
        <f>'不規則動詞テスト'!AB156</f>
        <v>/meɪd/</v>
      </c>
      <c r="S155" s="36" t="str">
        <f>'不規則動詞テスト'!AC156</f>
        <v>/meɪd/</v>
      </c>
    </row>
    <row r="156" spans="1:19" ht="16.5" customHeight="1">
      <c r="A156" s="58">
        <f>IF(ISERROR(G156),"",G156)</f>
      </c>
      <c r="B156" s="14">
        <f>IF(ISERROR(H156),"",H156)</f>
      </c>
      <c r="C156" s="33">
        <f>IF($M$3=TRUE,"",IF(ISERROR(I156),"",I156))</f>
      </c>
      <c r="D156" s="33">
        <f>IF($M$3=TRUE,"",IF(ISERROR(J156),"",J156))</f>
      </c>
      <c r="E156" s="50">
        <f>IF($M$3=TRUE,"",IF(ISERROR(K156),"",K156))</f>
      </c>
      <c r="G156" s="60">
        <f>IF($L$5=TRUE,L156,IF($M$5=TRUE,VLOOKUP(L156,$M$6:$S$287,1,FALSE),""))</f>
      </c>
      <c r="H156" s="23">
        <f t="shared" si="15"/>
      </c>
      <c r="I156" s="26">
        <f t="shared" si="16"/>
      </c>
      <c r="J156" s="26">
        <f t="shared" si="17"/>
      </c>
      <c r="K156" s="26">
        <f t="shared" si="18"/>
      </c>
      <c r="L156" s="35">
        <v>76</v>
      </c>
      <c r="M156" s="35">
        <v>51</v>
      </c>
      <c r="N156" s="35">
        <v>36</v>
      </c>
      <c r="O156" s="35">
        <v>31</v>
      </c>
      <c r="P156" s="24" t="str">
        <f>'不規則動詞テスト'!Z157</f>
        <v>意味する</v>
      </c>
      <c r="Q156" s="36" t="str">
        <f>'不規則動詞テスト'!AA157</f>
        <v>mean</v>
      </c>
      <c r="R156" s="36" t="str">
        <f>'不規則動詞テスト'!AB157</f>
        <v>meant</v>
      </c>
      <c r="S156" s="36" t="str">
        <f>'不規則動詞テスト'!AC157</f>
        <v>meant</v>
      </c>
    </row>
    <row r="157" spans="1:19" ht="13.5" customHeight="1">
      <c r="A157" s="59"/>
      <c r="B157" s="17">
        <f aca="true" t="shared" si="20" ref="B157:B173">IF(ISERROR(H157),"",H157)</f>
      </c>
      <c r="C157" s="34">
        <f>IF($M$3=TRUE,"",IF($L$3=TRUE,"",IF(ISERROR(I157),"",I157)))</f>
      </c>
      <c r="D157" s="34">
        <f>IF($M$3=TRUE,"",IF($L$3=TRUE,"",IF(ISERROR(J157),"",J157)))</f>
      </c>
      <c r="E157" s="51">
        <f>IF($M$3=TRUE,"",IF($L$3=TRUE,"",IF(ISERROR(K157),"",K157)))</f>
      </c>
      <c r="G157" s="60"/>
      <c r="H157" s="23">
        <f t="shared" si="15"/>
      </c>
      <c r="I157" s="26">
        <f t="shared" si="16"/>
      </c>
      <c r="J157" s="26">
        <f t="shared" si="17"/>
      </c>
      <c r="K157" s="26">
        <f t="shared" si="18"/>
      </c>
      <c r="L157" s="35">
        <f>L156+141</f>
        <v>217</v>
      </c>
      <c r="M157" s="35">
        <f>M156+141</f>
        <v>192</v>
      </c>
      <c r="N157" s="35">
        <f>N156+141</f>
        <v>177</v>
      </c>
      <c r="O157" s="35">
        <f>O156+141</f>
        <v>172</v>
      </c>
      <c r="P157" s="24" t="str">
        <f>'不規則動詞テスト'!Z158</f>
        <v>意図する</v>
      </c>
      <c r="Q157" s="36" t="str">
        <f>'不規則動詞テスト'!AA158</f>
        <v>/miːn/</v>
      </c>
      <c r="R157" s="36" t="str">
        <f>'不規則動詞テスト'!AB158</f>
        <v>/ment/</v>
      </c>
      <c r="S157" s="36" t="str">
        <f>'不規則動詞テスト'!AC158</f>
        <v>/ment/</v>
      </c>
    </row>
    <row r="158" spans="1:19" ht="16.5" customHeight="1">
      <c r="A158" s="58">
        <f>IF(ISERROR(G158),"",G158)</f>
      </c>
      <c r="B158" s="14">
        <f t="shared" si="20"/>
      </c>
      <c r="C158" s="33">
        <f>IF($M$3=TRUE,"",IF(ISERROR(I158),"",I158))</f>
      </c>
      <c r="D158" s="33">
        <f>IF($M$3=TRUE,"",IF(ISERROR(J158),"",J158))</f>
      </c>
      <c r="E158" s="50">
        <f>IF($M$3=TRUE,"",IF(ISERROR(K158),"",K158))</f>
      </c>
      <c r="G158" s="60">
        <f>IF($L$5=TRUE,L158,IF($M$5=TRUE,VLOOKUP(L158,$M$6:$S$287,1,FALSE),""))</f>
      </c>
      <c r="H158" s="23">
        <f t="shared" si="15"/>
      </c>
      <c r="I158" s="26">
        <f t="shared" si="16"/>
      </c>
      <c r="J158" s="26">
        <f t="shared" si="17"/>
      </c>
      <c r="K158" s="26">
        <f t="shared" si="18"/>
      </c>
      <c r="L158" s="35">
        <v>77</v>
      </c>
      <c r="M158" s="35">
        <v>52</v>
      </c>
      <c r="N158" s="35">
        <v>37</v>
      </c>
      <c r="O158" s="35">
        <v>32</v>
      </c>
      <c r="P158" s="24">
        <f>'不規則動詞テスト'!Z159</f>
        <v>0</v>
      </c>
      <c r="Q158" s="36" t="str">
        <f>'不規則動詞テスト'!AA159</f>
        <v>meet</v>
      </c>
      <c r="R158" s="36" t="str">
        <f>'不規則動詞テスト'!AB159</f>
        <v>met</v>
      </c>
      <c r="S158" s="36" t="str">
        <f>'不規則動詞テスト'!AC159</f>
        <v>met</v>
      </c>
    </row>
    <row r="159" spans="1:19" ht="13.5" customHeight="1">
      <c r="A159" s="59"/>
      <c r="B159" s="17">
        <f t="shared" si="20"/>
      </c>
      <c r="C159" s="34">
        <f>IF($M$3=TRUE,"",IF($L$3=TRUE,"",IF(ISERROR(I159),"",I159)))</f>
      </c>
      <c r="D159" s="34">
        <f>IF($M$3=TRUE,"",IF($L$3=TRUE,"",IF(ISERROR(J159),"",J159)))</f>
      </c>
      <c r="E159" s="51">
        <f>IF($M$3=TRUE,"",IF($L$3=TRUE,"",IF(ISERROR(K159),"",K159)))</f>
      </c>
      <c r="G159" s="60"/>
      <c r="H159" s="23">
        <f t="shared" si="15"/>
      </c>
      <c r="I159" s="26">
        <f t="shared" si="16"/>
      </c>
      <c r="J159" s="26">
        <f t="shared" si="17"/>
      </c>
      <c r="K159" s="26">
        <f t="shared" si="18"/>
      </c>
      <c r="L159" s="35">
        <f>L158+141</f>
        <v>218</v>
      </c>
      <c r="M159" s="35">
        <f>M158+141</f>
        <v>193</v>
      </c>
      <c r="N159" s="35">
        <f>N158+141</f>
        <v>178</v>
      </c>
      <c r="O159" s="35">
        <f>O158+141</f>
        <v>173</v>
      </c>
      <c r="P159" s="24" t="str">
        <f>'不規則動詞テスト'!Z160</f>
        <v>会う</v>
      </c>
      <c r="Q159" s="36" t="str">
        <f>'不規則動詞テスト'!AA160</f>
        <v>/miːt/</v>
      </c>
      <c r="R159" s="36" t="str">
        <f>'不規則動詞テスト'!AB160</f>
        <v>/met/</v>
      </c>
      <c r="S159" s="36" t="str">
        <f>'不規則動詞テスト'!AC160</f>
        <v>/met/</v>
      </c>
    </row>
    <row r="160" spans="1:19" ht="16.5" customHeight="1">
      <c r="A160" s="58">
        <f>IF(ISERROR(G160),"",G160)</f>
      </c>
      <c r="B160" s="14">
        <f t="shared" si="20"/>
      </c>
      <c r="C160" s="33">
        <f>IF($M$3=TRUE,"",IF(ISERROR(I160),"",I160))</f>
      </c>
      <c r="D160" s="33">
        <f>IF($M$3=TRUE,"",IF(ISERROR(J160),"",J160))</f>
      </c>
      <c r="E160" s="50">
        <f>IF($M$3=TRUE,"",IF(ISERROR(K160),"",K160))</f>
      </c>
      <c r="G160" s="60">
        <f>IF($L$5=TRUE,L160,IF($M$5=TRUE,VLOOKUP(L160,$M$6:$S$287,1,FALSE),""))</f>
      </c>
      <c r="H160" s="23">
        <f t="shared" si="15"/>
      </c>
      <c r="I160" s="26">
        <f t="shared" si="16"/>
      </c>
      <c r="J160" s="26">
        <f t="shared" si="17"/>
      </c>
      <c r="K160" s="26">
        <f t="shared" si="18"/>
      </c>
      <c r="L160" s="35">
        <v>78</v>
      </c>
      <c r="P160" s="24">
        <f>'不規則動詞テスト'!Z161</f>
        <v>0</v>
      </c>
      <c r="Q160" s="36" t="str">
        <f>'不規則動詞テスト'!AA161</f>
        <v>mistake</v>
      </c>
      <c r="R160" s="36" t="str">
        <f>'不規則動詞テスト'!AB161</f>
        <v>mistook</v>
      </c>
      <c r="S160" s="36" t="str">
        <f>'不規則動詞テスト'!AC161</f>
        <v>mistaken</v>
      </c>
    </row>
    <row r="161" spans="1:19" ht="13.5" customHeight="1">
      <c r="A161" s="59"/>
      <c r="B161" s="17">
        <f t="shared" si="20"/>
      </c>
      <c r="C161" s="34">
        <f>IF($M$3=TRUE,"",IF($L$3=TRUE,"",IF(ISERROR(I161),"",I161)))</f>
      </c>
      <c r="D161" s="34">
        <f>IF($M$3=TRUE,"",IF($L$3=TRUE,"",IF(ISERROR(J161),"",J161)))</f>
      </c>
      <c r="E161" s="51">
        <f>IF($M$3=TRUE,"",IF($L$3=TRUE,"",IF(ISERROR(K161),"",K161)))</f>
      </c>
      <c r="G161" s="60"/>
      <c r="H161" s="23">
        <f t="shared" si="15"/>
      </c>
      <c r="I161" s="26">
        <f t="shared" si="16"/>
      </c>
      <c r="J161" s="26">
        <f t="shared" si="17"/>
      </c>
      <c r="K161" s="26">
        <f t="shared" si="18"/>
      </c>
      <c r="L161" s="35">
        <f>L160+141</f>
        <v>219</v>
      </c>
      <c r="P161" s="24" t="str">
        <f>'不規則動詞テスト'!Z162</f>
        <v>間違える</v>
      </c>
      <c r="Q161" s="36" t="str">
        <f>'不規則動詞テスト'!AA162</f>
        <v>/mɪstéɪk/</v>
      </c>
      <c r="R161" s="36" t="str">
        <f>'不規則動詞テスト'!AB162</f>
        <v>/mɪstúk/</v>
      </c>
      <c r="S161" s="36" t="str">
        <f>'不規則動詞テスト'!AC162</f>
        <v>/mɪstéɪk(ə)n/</v>
      </c>
    </row>
    <row r="162" spans="1:19" ht="16.5" customHeight="1">
      <c r="A162" s="58">
        <f>IF(ISERROR(G162),"",G162)</f>
      </c>
      <c r="B162" s="14">
        <f t="shared" si="20"/>
      </c>
      <c r="C162" s="33">
        <f>IF($M$3=TRUE,"",IF(ISERROR(I162),"",I162))</f>
      </c>
      <c r="D162" s="33">
        <f>IF($M$3=TRUE,"",IF(ISERROR(J162),"",J162))</f>
      </c>
      <c r="E162" s="50">
        <f>IF($M$3=TRUE,"",IF(ISERROR(K162),"",K162))</f>
      </c>
      <c r="G162" s="60">
        <f>IF($L$5=TRUE,L162,IF($M$5=TRUE,VLOOKUP(L162,$M$6:$S$287,1,FALSE),""))</f>
      </c>
      <c r="H162" s="23">
        <f t="shared" si="15"/>
      </c>
      <c r="I162" s="26">
        <f t="shared" si="16"/>
      </c>
      <c r="J162" s="26">
        <f t="shared" si="17"/>
      </c>
      <c r="K162" s="26">
        <f t="shared" si="18"/>
      </c>
      <c r="L162" s="35">
        <v>79</v>
      </c>
      <c r="P162" s="24" t="str">
        <f>'不規則動詞テスト'!Z163</f>
        <v>打ち勝つ</v>
      </c>
      <c r="Q162" s="36" t="str">
        <f>'不規則動詞テスト'!AA163</f>
        <v>overcome</v>
      </c>
      <c r="R162" s="36" t="str">
        <f>'不規則動詞テスト'!AB163</f>
        <v>overcame</v>
      </c>
      <c r="S162" s="36" t="str">
        <f>'不規則動詞テスト'!AC163</f>
        <v>overcome</v>
      </c>
    </row>
    <row r="163" spans="1:19" ht="13.5" customHeight="1">
      <c r="A163" s="59"/>
      <c r="B163" s="17">
        <f t="shared" si="20"/>
      </c>
      <c r="C163" s="34">
        <f>IF($M$3=TRUE,"",IF($L$3=TRUE,"",IF(ISERROR(I163),"",I163)))</f>
      </c>
      <c r="D163" s="34">
        <f>IF($M$3=TRUE,"",IF($L$3=TRUE,"",IF(ISERROR(J163),"",J163)))</f>
      </c>
      <c r="E163" s="51">
        <f>IF($M$3=TRUE,"",IF($L$3=TRUE,"",IF(ISERROR(K163),"",K163)))</f>
      </c>
      <c r="G163" s="60"/>
      <c r="H163" s="23">
        <f t="shared" si="15"/>
      </c>
      <c r="I163" s="26">
        <f t="shared" si="16"/>
      </c>
      <c r="J163" s="26">
        <f t="shared" si="17"/>
      </c>
      <c r="K163" s="26">
        <f t="shared" si="18"/>
      </c>
      <c r="L163" s="35">
        <f>L162+141</f>
        <v>220</v>
      </c>
      <c r="P163" s="24" t="str">
        <f>'不規則動詞テスト'!Z164</f>
        <v>克服する</v>
      </c>
      <c r="Q163" s="36" t="str">
        <f>'不規則動詞テスト'!AA164</f>
        <v>/òuvərkʌ́m/</v>
      </c>
      <c r="R163" s="36" t="str">
        <f>'不規則動詞テスト'!AB164</f>
        <v>/òuvərkéɪm/</v>
      </c>
      <c r="S163" s="36" t="str">
        <f>'不規則動詞テスト'!AC164</f>
        <v>/òuvərkʌ́m/</v>
      </c>
    </row>
    <row r="164" spans="1:19" ht="16.5" customHeight="1">
      <c r="A164" s="58">
        <f>IF(ISERROR(G164),"",G164)</f>
      </c>
      <c r="B164" s="14">
        <f t="shared" si="20"/>
      </c>
      <c r="C164" s="33">
        <f>IF($M$3=TRUE,"",IF(ISERROR(I164),"",I164))</f>
      </c>
      <c r="D164" s="33">
        <f>IF($M$3=TRUE,"",IF(ISERROR(J164),"",J164))</f>
      </c>
      <c r="E164" s="50">
        <f>IF($M$3=TRUE,"",IF(ISERROR(K164),"",K164))</f>
      </c>
      <c r="G164" s="60">
        <f>IF($L$5=TRUE,L164,IF($M$5=TRUE,VLOOKUP(L164,$M$6:$S$287,1,FALSE),""))</f>
      </c>
      <c r="H164" s="23">
        <f t="shared" si="15"/>
      </c>
      <c r="I164" s="26">
        <f t="shared" si="16"/>
      </c>
      <c r="J164" s="26">
        <f t="shared" si="17"/>
      </c>
      <c r="K164" s="26">
        <f t="shared" si="18"/>
      </c>
      <c r="L164" s="35">
        <v>80</v>
      </c>
      <c r="M164" s="35">
        <v>53</v>
      </c>
      <c r="N164" s="35">
        <v>38</v>
      </c>
      <c r="P164" s="24" t="str">
        <f>'不規則動詞テスト'!Z165</f>
        <v>支払う、払う</v>
      </c>
      <c r="Q164" s="36" t="str">
        <f>'不規則動詞テスト'!AA165</f>
        <v>pay</v>
      </c>
      <c r="R164" s="36" t="str">
        <f>'不規則動詞テスト'!AB165</f>
        <v>paid</v>
      </c>
      <c r="S164" s="36" t="str">
        <f>'不規則動詞テスト'!AC165</f>
        <v>paid</v>
      </c>
    </row>
    <row r="165" spans="1:19" ht="13.5" customHeight="1">
      <c r="A165" s="59"/>
      <c r="B165" s="17">
        <f t="shared" si="20"/>
      </c>
      <c r="C165" s="34">
        <f>IF($M$3=TRUE,"",IF($L$3=TRUE,"",IF(ISERROR(I165),"",I165)))</f>
      </c>
      <c r="D165" s="34">
        <f>IF($M$3=TRUE,"",IF($L$3=TRUE,"",IF(ISERROR(J165),"",J165)))</f>
      </c>
      <c r="E165" s="51">
        <f>IF($M$3=TRUE,"",IF($L$3=TRUE,"",IF(ISERROR(K165),"",K165)))</f>
      </c>
      <c r="G165" s="60"/>
      <c r="H165" s="23">
        <f t="shared" si="15"/>
      </c>
      <c r="I165" s="26">
        <f t="shared" si="16"/>
      </c>
      <c r="J165" s="26">
        <f t="shared" si="17"/>
      </c>
      <c r="K165" s="26">
        <f t="shared" si="18"/>
      </c>
      <c r="L165" s="35">
        <f>L164+141</f>
        <v>221</v>
      </c>
      <c r="M165" s="35">
        <f>M164+141</f>
        <v>194</v>
      </c>
      <c r="N165" s="35">
        <f>N164+141</f>
        <v>179</v>
      </c>
      <c r="P165" s="24" t="str">
        <f>'不規則動詞テスト'!Z166</f>
        <v>引き合う</v>
      </c>
      <c r="Q165" s="36" t="str">
        <f>'不規則動詞テスト'!AA166</f>
        <v>/peɪ/</v>
      </c>
      <c r="R165" s="36" t="str">
        <f>'不規則動詞テスト'!AB166</f>
        <v>/peɪd/</v>
      </c>
      <c r="S165" s="36" t="str">
        <f>'不規則動詞テスト'!AC166</f>
        <v>/peɪd/</v>
      </c>
    </row>
    <row r="166" spans="1:19" ht="16.5" customHeight="1">
      <c r="A166" s="58">
        <f>IF(ISERROR(G166),"",G166)</f>
      </c>
      <c r="B166" s="14">
        <f t="shared" si="20"/>
      </c>
      <c r="C166" s="33">
        <f>IF($M$3=TRUE,"",IF(ISERROR(I166),"",I166))</f>
      </c>
      <c r="D166" s="33">
        <f>IF($M$3=TRUE,"",IF(ISERROR(J166),"",J166))</f>
      </c>
      <c r="E166" s="50">
        <f>IF($M$3=TRUE,"",IF(ISERROR(K166),"",K166))</f>
      </c>
      <c r="G166" s="60">
        <f>IF($L$5=TRUE,L166,IF($M$5=TRUE,VLOOKUP(L166,$M$6:$S$287,1,FALSE),""))</f>
      </c>
      <c r="H166" s="23">
        <f t="shared" si="15"/>
      </c>
      <c r="I166" s="26">
        <f t="shared" si="16"/>
      </c>
      <c r="J166" s="26">
        <f t="shared" si="17"/>
      </c>
      <c r="K166" s="26">
        <f t="shared" si="18"/>
      </c>
      <c r="L166" s="35">
        <v>81</v>
      </c>
      <c r="M166" s="35">
        <v>54</v>
      </c>
      <c r="N166" s="35">
        <v>39</v>
      </c>
      <c r="O166" s="35">
        <v>33</v>
      </c>
      <c r="P166" s="24">
        <f>'不規則動詞テスト'!Z167</f>
        <v>0</v>
      </c>
      <c r="Q166" s="36" t="str">
        <f>'不規則動詞テスト'!AA167</f>
        <v>put</v>
      </c>
      <c r="R166" s="36" t="str">
        <f>'不規則動詞テスト'!AB167</f>
        <v>put</v>
      </c>
      <c r="S166" s="36" t="str">
        <f>'不規則動詞テスト'!AC167</f>
        <v>put</v>
      </c>
    </row>
    <row r="167" spans="1:19" ht="13.5" customHeight="1">
      <c r="A167" s="59"/>
      <c r="B167" s="17">
        <f t="shared" si="20"/>
      </c>
      <c r="C167" s="34">
        <f>IF($M$3=TRUE,"",IF($L$3=TRUE,"",IF(ISERROR(I167),"",I167)))</f>
      </c>
      <c r="D167" s="34">
        <f>IF($M$3=TRUE,"",IF($L$3=TRUE,"",IF(ISERROR(J167),"",J167)))</f>
      </c>
      <c r="E167" s="51">
        <f>IF($M$3=TRUE,"",IF($L$3=TRUE,"",IF(ISERROR(K167),"",K167)))</f>
      </c>
      <c r="G167" s="60"/>
      <c r="H167" s="23">
        <f t="shared" si="15"/>
      </c>
      <c r="I167" s="26">
        <f t="shared" si="16"/>
      </c>
      <c r="J167" s="26">
        <f t="shared" si="17"/>
      </c>
      <c r="K167" s="26">
        <f t="shared" si="18"/>
      </c>
      <c r="L167" s="35">
        <f>L166+141</f>
        <v>222</v>
      </c>
      <c r="M167" s="35">
        <f>M166+141</f>
        <v>195</v>
      </c>
      <c r="N167" s="35">
        <f>N166+141</f>
        <v>180</v>
      </c>
      <c r="O167" s="35">
        <f>O166+141</f>
        <v>174</v>
      </c>
      <c r="P167" s="24" t="str">
        <f>'不規則動詞テスト'!Z168</f>
        <v>置く</v>
      </c>
      <c r="Q167" s="36" t="str">
        <f>'不規則動詞テスト'!AA168</f>
        <v>/put/</v>
      </c>
      <c r="R167" s="36" t="str">
        <f>'不規則動詞テスト'!AB168</f>
        <v>/put/</v>
      </c>
      <c r="S167" s="36" t="str">
        <f>'不規則動詞テスト'!AC168</f>
        <v>/put/</v>
      </c>
    </row>
    <row r="168" spans="1:19" ht="16.5" customHeight="1">
      <c r="A168" s="58">
        <f>IF(ISERROR(G168),"",G168)</f>
      </c>
      <c r="B168" s="14">
        <f t="shared" si="20"/>
      </c>
      <c r="C168" s="33">
        <f>IF($M$3=TRUE,"",IF(ISERROR(I168),"",I168))</f>
      </c>
      <c r="D168" s="33">
        <f>IF($M$3=TRUE,"",IF(ISERROR(J168),"",J168))</f>
      </c>
      <c r="E168" s="50">
        <f>IF($M$3=TRUE,"",IF(ISERROR(K168),"",K168))</f>
      </c>
      <c r="G168" s="60">
        <f>IF($L$5=TRUE,L168,IF($M$5=TRUE,VLOOKUP(L168,$M$6:$S$287,1,FALSE),""))</f>
      </c>
      <c r="H168" s="23">
        <f t="shared" si="15"/>
      </c>
      <c r="I168" s="26">
        <f t="shared" si="16"/>
      </c>
      <c r="J168" s="26">
        <f t="shared" si="17"/>
      </c>
      <c r="K168" s="26">
        <f t="shared" si="18"/>
      </c>
      <c r="L168" s="35">
        <v>82</v>
      </c>
      <c r="M168" s="35">
        <v>55</v>
      </c>
      <c r="N168" s="35">
        <v>40</v>
      </c>
      <c r="O168" s="35">
        <v>34</v>
      </c>
      <c r="P168" s="24">
        <f>'不規則動詞テスト'!Z169</f>
        <v>0</v>
      </c>
      <c r="Q168" s="36" t="str">
        <f>'不規則動詞テスト'!AA169</f>
        <v>read</v>
      </c>
      <c r="R168" s="36" t="str">
        <f>'不規則動詞テスト'!AB169</f>
        <v>read</v>
      </c>
      <c r="S168" s="36" t="str">
        <f>'不規則動詞テスト'!AC169</f>
        <v>read</v>
      </c>
    </row>
    <row r="169" spans="1:19" ht="13.5" customHeight="1">
      <c r="A169" s="59"/>
      <c r="B169" s="17">
        <f t="shared" si="20"/>
      </c>
      <c r="C169" s="34">
        <f>IF($M$3=TRUE,"",IF($L$3=TRUE,"",IF(ISERROR(I169),"",I169)))</f>
      </c>
      <c r="D169" s="34">
        <f>IF($M$3=TRUE,"",IF($L$3=TRUE,"",IF(ISERROR(J169),"",J169)))</f>
      </c>
      <c r="E169" s="51">
        <f>IF($M$3=TRUE,"",IF($L$3=TRUE,"",IF(ISERROR(K169),"",K169)))</f>
      </c>
      <c r="G169" s="60"/>
      <c r="H169" s="23">
        <f t="shared" si="15"/>
      </c>
      <c r="I169" s="26">
        <f t="shared" si="16"/>
      </c>
      <c r="J169" s="26">
        <f t="shared" si="17"/>
      </c>
      <c r="K169" s="26">
        <f t="shared" si="18"/>
      </c>
      <c r="L169" s="35">
        <f>L168+141</f>
        <v>223</v>
      </c>
      <c r="M169" s="35">
        <f>M168+141</f>
        <v>196</v>
      </c>
      <c r="N169" s="35">
        <f>N168+141</f>
        <v>181</v>
      </c>
      <c r="O169" s="35">
        <f>O168+141</f>
        <v>175</v>
      </c>
      <c r="P169" s="24" t="str">
        <f>'不規則動詞テスト'!Z170</f>
        <v>読む</v>
      </c>
      <c r="Q169" s="36" t="str">
        <f>'不規則動詞テスト'!AA170</f>
        <v>/riːd/</v>
      </c>
      <c r="R169" s="36" t="str">
        <f>'不規則動詞テスト'!AB170</f>
        <v>/red/</v>
      </c>
      <c r="S169" s="36" t="str">
        <f>'不規則動詞テスト'!AC170</f>
        <v>/red/</v>
      </c>
    </row>
    <row r="170" spans="1:19" ht="16.5" customHeight="1">
      <c r="A170" s="58">
        <f>IF(ISERROR(G170),"",G170)</f>
      </c>
      <c r="B170" s="14">
        <f t="shared" si="20"/>
      </c>
      <c r="C170" s="33">
        <f>IF($M$3=TRUE,"",IF(ISERROR(I170),"",I170))</f>
      </c>
      <c r="D170" s="33">
        <f>IF($M$3=TRUE,"",IF(ISERROR(J170),"",J170))</f>
      </c>
      <c r="E170" s="50">
        <f>IF($M$3=TRUE,"",IF(ISERROR(K170),"",K170))</f>
      </c>
      <c r="G170" s="60">
        <f>IF($L$5=TRUE,L170,IF($M$5=TRUE,VLOOKUP(L170,$M$6:$S$287,1,FALSE),""))</f>
      </c>
      <c r="H170" s="23">
        <f t="shared" si="15"/>
      </c>
      <c r="I170" s="26">
        <f t="shared" si="16"/>
      </c>
      <c r="J170" s="26">
        <f t="shared" si="17"/>
      </c>
      <c r="K170" s="26">
        <f t="shared" si="18"/>
      </c>
      <c r="L170" s="35">
        <v>83</v>
      </c>
      <c r="M170" s="35">
        <v>56</v>
      </c>
      <c r="N170" s="35">
        <v>41</v>
      </c>
      <c r="O170" s="35">
        <v>35</v>
      </c>
      <c r="P170" s="24" t="str">
        <f>'不規則動詞テスト'!Z171</f>
        <v>乗る</v>
      </c>
      <c r="Q170" s="36" t="str">
        <f>'不規則動詞テスト'!AA171</f>
        <v>ride</v>
      </c>
      <c r="R170" s="36" t="str">
        <f>'不規則動詞テスト'!AB171</f>
        <v>rode</v>
      </c>
      <c r="S170" s="36" t="str">
        <f>'不規則動詞テスト'!AC171</f>
        <v>ridden</v>
      </c>
    </row>
    <row r="171" spans="1:19" ht="13.5" customHeight="1">
      <c r="A171" s="59"/>
      <c r="B171" s="17">
        <f t="shared" si="20"/>
      </c>
      <c r="C171" s="34">
        <f>IF($M$3=TRUE,"",IF($L$3=TRUE,"",IF(ISERROR(I171),"",I171)))</f>
      </c>
      <c r="D171" s="34">
        <f>IF($M$3=TRUE,"",IF($L$3=TRUE,"",IF(ISERROR(J171),"",J171)))</f>
      </c>
      <c r="E171" s="51">
        <f>IF($M$3=TRUE,"",IF($L$3=TRUE,"",IF(ISERROR(K171),"",K171)))</f>
      </c>
      <c r="G171" s="60"/>
      <c r="H171" s="23">
        <f t="shared" si="15"/>
      </c>
      <c r="I171" s="26">
        <f t="shared" si="16"/>
      </c>
      <c r="J171" s="26">
        <f t="shared" si="17"/>
      </c>
      <c r="K171" s="26">
        <f t="shared" si="18"/>
      </c>
      <c r="L171" s="35">
        <f>L170+141</f>
        <v>224</v>
      </c>
      <c r="M171" s="35">
        <f>M170+141</f>
        <v>197</v>
      </c>
      <c r="N171" s="35">
        <f>N170+141</f>
        <v>182</v>
      </c>
      <c r="O171" s="35">
        <f>O170+141</f>
        <v>176</v>
      </c>
      <c r="P171" s="24" t="str">
        <f>'不規則動詞テスト'!Z172</f>
        <v>乗って行く</v>
      </c>
      <c r="Q171" s="36" t="str">
        <f>'不規則動詞テスト'!AA172</f>
        <v>/raɪd/</v>
      </c>
      <c r="R171" s="36" t="str">
        <f>'不規則動詞テスト'!AB172</f>
        <v>/roud/</v>
      </c>
      <c r="S171" s="36" t="str">
        <f>'不規則動詞テスト'!AC172</f>
        <v>/rɪ́d(ə)n/</v>
      </c>
    </row>
    <row r="172" spans="1:19" ht="16.5" customHeight="1">
      <c r="A172" s="58">
        <f>IF(ISERROR(G172),"",G172)</f>
      </c>
      <c r="B172" s="14">
        <f t="shared" si="20"/>
      </c>
      <c r="C172" s="33">
        <f>IF($M$3=TRUE,"",IF(ISERROR(I172),"",I172))</f>
      </c>
      <c r="D172" s="33">
        <f>IF($M$3=TRUE,"",IF(ISERROR(J172),"",J172))</f>
      </c>
      <c r="E172" s="50">
        <f>IF($M$3=TRUE,"",IF(ISERROR(K172),"",K172))</f>
      </c>
      <c r="G172" s="60">
        <f>IF($L$5=TRUE,L172,IF($M$5=TRUE,VLOOKUP(L172,$M$6:$S$287,1,FALSE),""))</f>
      </c>
      <c r="H172" s="23">
        <f t="shared" si="15"/>
      </c>
      <c r="I172" s="26">
        <f t="shared" si="16"/>
      </c>
      <c r="J172" s="26">
        <f t="shared" si="17"/>
      </c>
      <c r="K172" s="26">
        <f t="shared" si="18"/>
      </c>
      <c r="L172" s="35">
        <v>84</v>
      </c>
      <c r="M172" s="35">
        <v>57</v>
      </c>
      <c r="P172" s="24">
        <f>'不規則動詞テスト'!Z173</f>
        <v>0</v>
      </c>
      <c r="Q172" s="36" t="str">
        <f>'不規則動詞テスト'!AA173</f>
        <v>ring</v>
      </c>
      <c r="R172" s="36" t="str">
        <f>'不規則動詞テスト'!AB173</f>
        <v>rang</v>
      </c>
      <c r="S172" s="36" t="str">
        <f>'不規則動詞テスト'!AC173</f>
        <v>rung</v>
      </c>
    </row>
    <row r="173" spans="1:19" ht="13.5" customHeight="1">
      <c r="A173" s="59"/>
      <c r="B173" s="17">
        <f t="shared" si="20"/>
      </c>
      <c r="C173" s="34">
        <f>IF($M$3=TRUE,"",IF($L$3=TRUE,"",IF(ISERROR(I173),"",I173)))</f>
      </c>
      <c r="D173" s="34">
        <f>IF($M$3=TRUE,"",IF($L$3=TRUE,"",IF(ISERROR(J173),"",J173)))</f>
      </c>
      <c r="E173" s="51">
        <f>IF($M$3=TRUE,"",IF($L$3=TRUE,"",IF(ISERROR(K173),"",K173)))</f>
      </c>
      <c r="G173" s="60"/>
      <c r="H173" s="23">
        <f t="shared" si="15"/>
      </c>
      <c r="I173" s="26">
        <f t="shared" si="16"/>
      </c>
      <c r="J173" s="26">
        <f t="shared" si="17"/>
      </c>
      <c r="K173" s="26">
        <f t="shared" si="18"/>
      </c>
      <c r="L173" s="35">
        <f>L172+141</f>
        <v>225</v>
      </c>
      <c r="M173" s="35">
        <f>M172+141</f>
        <v>198</v>
      </c>
      <c r="P173" s="24" t="str">
        <f>'不規則動詞テスト'!Z174</f>
        <v>鳴る</v>
      </c>
      <c r="Q173" s="36" t="str">
        <f>'不規則動詞テスト'!AA174</f>
        <v>/rɪŋ/</v>
      </c>
      <c r="R173" s="36" t="str">
        <f>'不規則動詞テスト'!AB174</f>
        <v>/ræŋ/</v>
      </c>
      <c r="S173" s="36" t="str">
        <f>'不規則動詞テスト'!AC174</f>
        <v>/rʌŋ/</v>
      </c>
    </row>
    <row r="174" spans="1:19" ht="16.5" customHeight="1">
      <c r="A174" s="58">
        <f>IF(ISERROR(G174),"",G174)</f>
      </c>
      <c r="B174" s="14">
        <f>IF(ISERROR(H174),"",H174)</f>
      </c>
      <c r="C174" s="33">
        <f>IF($M$3=TRUE,"",IF(ISERROR(I174),"",I174))</f>
      </c>
      <c r="D174" s="33">
        <f>IF($M$3=TRUE,"",IF(ISERROR(J174),"",J174))</f>
      </c>
      <c r="E174" s="50">
        <f>IF($M$3=TRUE,"",IF(ISERROR(K174),"",K174))</f>
      </c>
      <c r="G174" s="60">
        <f>IF($L$5=TRUE,L174,IF($M$5=TRUE,VLOOKUP(L174,$M$6:$S$287,1,FALSE),""))</f>
      </c>
      <c r="H174" s="23">
        <f t="shared" si="15"/>
      </c>
      <c r="I174" s="26">
        <f t="shared" si="16"/>
      </c>
      <c r="J174" s="26">
        <f t="shared" si="17"/>
      </c>
      <c r="K174" s="26">
        <f t="shared" si="18"/>
      </c>
      <c r="L174" s="35">
        <v>85</v>
      </c>
      <c r="M174" s="35">
        <v>58</v>
      </c>
      <c r="P174" s="24" t="str">
        <f>'不規則動詞テスト'!Z175</f>
        <v>上がる</v>
      </c>
      <c r="Q174" s="36" t="str">
        <f>'不規則動詞テスト'!AA175</f>
        <v>rise</v>
      </c>
      <c r="R174" s="36" t="str">
        <f>'不規則動詞テスト'!AB175</f>
        <v>rose</v>
      </c>
      <c r="S174" s="36" t="str">
        <f>'不規則動詞テスト'!AC175</f>
        <v>risen</v>
      </c>
    </row>
    <row r="175" spans="1:19" ht="13.5" customHeight="1">
      <c r="A175" s="59"/>
      <c r="B175" s="17">
        <f aca="true" t="shared" si="21" ref="B175:B205">IF(ISERROR(H175),"",H175)</f>
      </c>
      <c r="C175" s="34">
        <f>IF($M$3=TRUE,"",IF($L$3=TRUE,"",IF(ISERROR(I175),"",I175)))</f>
      </c>
      <c r="D175" s="34">
        <f>IF($M$3=TRUE,"",IF($L$3=TRUE,"",IF(ISERROR(J175),"",J175)))</f>
      </c>
      <c r="E175" s="51">
        <f>IF($M$3=TRUE,"",IF($L$3=TRUE,"",IF(ISERROR(K175),"",K175)))</f>
      </c>
      <c r="G175" s="60"/>
      <c r="H175" s="23">
        <f t="shared" si="15"/>
      </c>
      <c r="I175" s="26">
        <f t="shared" si="16"/>
      </c>
      <c r="J175" s="26">
        <f t="shared" si="17"/>
      </c>
      <c r="K175" s="26">
        <f t="shared" si="18"/>
      </c>
      <c r="L175" s="35">
        <f>L174+141</f>
        <v>226</v>
      </c>
      <c r="M175" s="35">
        <f>M174+141</f>
        <v>199</v>
      </c>
      <c r="P175" s="24" t="str">
        <f>'不規則動詞テスト'!Z176</f>
        <v>昇る</v>
      </c>
      <c r="Q175" s="36" t="str">
        <f>'不規則動詞テスト'!AA176</f>
        <v>/raɪz/</v>
      </c>
      <c r="R175" s="36" t="str">
        <f>'不規則動詞テスト'!AB176</f>
        <v>/rouz/</v>
      </c>
      <c r="S175" s="36" t="str">
        <f>'不規則動詞テスト'!AC176</f>
        <v>/rɪ́z(ə)n/</v>
      </c>
    </row>
    <row r="176" spans="1:19" ht="16.5" customHeight="1">
      <c r="A176" s="58">
        <f>IF(ISERROR(G176),"",G176)</f>
      </c>
      <c r="B176" s="14">
        <f t="shared" si="21"/>
      </c>
      <c r="C176" s="33">
        <f>IF($M$3=TRUE,"",IF(ISERROR(I176),"",I176))</f>
      </c>
      <c r="D176" s="33">
        <f>IF($M$3=TRUE,"",IF(ISERROR(J176),"",J176))</f>
      </c>
      <c r="E176" s="50">
        <f>IF($M$3=TRUE,"",IF(ISERROR(K176),"",K176))</f>
      </c>
      <c r="G176" s="60">
        <f>IF($L$5=TRUE,L176,IF($M$5=TRUE,VLOOKUP(L176,$M$6:$S$287,1,FALSE),""))</f>
      </c>
      <c r="H176" s="23">
        <f t="shared" si="15"/>
      </c>
      <c r="I176" s="26">
        <f t="shared" si="16"/>
      </c>
      <c r="J176" s="26">
        <f t="shared" si="17"/>
      </c>
      <c r="K176" s="26">
        <f t="shared" si="18"/>
      </c>
      <c r="L176" s="35">
        <v>86</v>
      </c>
      <c r="M176" s="35">
        <v>59</v>
      </c>
      <c r="N176" s="35">
        <v>42</v>
      </c>
      <c r="O176" s="35">
        <v>36</v>
      </c>
      <c r="P176" s="24" t="str">
        <f>'不規則動詞テスト'!Z177</f>
        <v>走る、駆ける</v>
      </c>
      <c r="Q176" s="36" t="str">
        <f>'不規則動詞テスト'!AA177</f>
        <v>run</v>
      </c>
      <c r="R176" s="36" t="str">
        <f>'不規則動詞テスト'!AB177</f>
        <v>ran</v>
      </c>
      <c r="S176" s="36" t="str">
        <f>'不規則動詞テスト'!AC177</f>
        <v>run</v>
      </c>
    </row>
    <row r="177" spans="1:19" ht="13.5">
      <c r="A177" s="59"/>
      <c r="B177" s="17">
        <f t="shared" si="21"/>
      </c>
      <c r="C177" s="34">
        <f>IF($M$3=TRUE,"",IF($L$3=TRUE,"",IF(ISERROR(I177),"",I177)))</f>
      </c>
      <c r="D177" s="34">
        <f>IF($M$3=TRUE,"",IF($L$3=TRUE,"",IF(ISERROR(J177),"",J177)))</f>
      </c>
      <c r="E177" s="51">
        <f>IF($M$3=TRUE,"",IF($L$3=TRUE,"",IF(ISERROR(K177),"",K177)))</f>
      </c>
      <c r="G177" s="60"/>
      <c r="H177" s="23">
        <f t="shared" si="15"/>
      </c>
      <c r="I177" s="26">
        <f t="shared" si="16"/>
      </c>
      <c r="J177" s="26">
        <f t="shared" si="17"/>
      </c>
      <c r="K177" s="26">
        <f t="shared" si="18"/>
      </c>
      <c r="L177" s="35">
        <f>L176+141</f>
        <v>227</v>
      </c>
      <c r="M177" s="35">
        <f>M176+141</f>
        <v>200</v>
      </c>
      <c r="N177" s="35">
        <f>N176+141</f>
        <v>183</v>
      </c>
      <c r="O177" s="35">
        <f>O176+141</f>
        <v>177</v>
      </c>
      <c r="P177" s="24" t="str">
        <f>'不規則動詞テスト'!Z178</f>
        <v>経営する</v>
      </c>
      <c r="Q177" s="36" t="str">
        <f>'不規則動詞テスト'!AA178</f>
        <v>/rʌn/</v>
      </c>
      <c r="R177" s="36" t="str">
        <f>'不規則動詞テスト'!AB178</f>
        <v>/ræn/</v>
      </c>
      <c r="S177" s="36" t="str">
        <f>'不規則動詞テスト'!AC178</f>
        <v>/rʌn/</v>
      </c>
    </row>
    <row r="178" spans="1:19" ht="16.5" customHeight="1">
      <c r="A178" s="58">
        <f>IF(ISERROR(G178),"",G178)</f>
      </c>
      <c r="B178" s="14">
        <f t="shared" si="21"/>
      </c>
      <c r="C178" s="33">
        <f>IF($M$3=TRUE,"",IF(ISERROR(I178),"",I178))</f>
      </c>
      <c r="D178" s="33">
        <f>IF($M$3=TRUE,"",IF(ISERROR(J178),"",J178))</f>
      </c>
      <c r="E178" s="50">
        <f>IF($M$3=TRUE,"",IF(ISERROR(K178),"",K178))</f>
      </c>
      <c r="G178" s="60">
        <f>IF($L$5=TRUE,L178,IF($M$5=TRUE,VLOOKUP(L178,$M$6:$S$287,1,FALSE),""))</f>
      </c>
      <c r="H178" s="23">
        <f t="shared" si="15"/>
      </c>
      <c r="I178" s="26">
        <f t="shared" si="16"/>
      </c>
      <c r="J178" s="26">
        <f t="shared" si="17"/>
      </c>
      <c r="K178" s="26">
        <f t="shared" si="18"/>
      </c>
      <c r="L178" s="35">
        <v>87</v>
      </c>
      <c r="M178" s="35">
        <v>60</v>
      </c>
      <c r="N178" s="35">
        <v>43</v>
      </c>
      <c r="O178" s="35">
        <v>37</v>
      </c>
      <c r="P178" s="24" t="str">
        <f>'不規則動詞テスト'!Z179</f>
        <v>言う</v>
      </c>
      <c r="Q178" s="36" t="str">
        <f>'不規則動詞テスト'!AA179</f>
        <v>say</v>
      </c>
      <c r="R178" s="36" t="str">
        <f>'不規則動詞テスト'!AB179</f>
        <v>said</v>
      </c>
      <c r="S178" s="36" t="str">
        <f>'不規則動詞テスト'!AC179</f>
        <v>said</v>
      </c>
    </row>
    <row r="179" spans="1:19" ht="13.5">
      <c r="A179" s="59"/>
      <c r="B179" s="17">
        <f t="shared" si="21"/>
      </c>
      <c r="C179" s="34">
        <f>IF($M$3=TRUE,"",IF($L$3=TRUE,"",IF(ISERROR(I179),"",I179)))</f>
      </c>
      <c r="D179" s="34">
        <f>IF($M$3=TRUE,"",IF($L$3=TRUE,"",IF(ISERROR(J179),"",J179)))</f>
      </c>
      <c r="E179" s="51">
        <f>IF($M$3=TRUE,"",IF($L$3=TRUE,"",IF(ISERROR(K179),"",K179)))</f>
      </c>
      <c r="G179" s="60"/>
      <c r="H179" s="23">
        <f t="shared" si="15"/>
      </c>
      <c r="I179" s="26">
        <f t="shared" si="16"/>
      </c>
      <c r="J179" s="26">
        <f t="shared" si="17"/>
      </c>
      <c r="K179" s="26">
        <f t="shared" si="18"/>
      </c>
      <c r="L179" s="35">
        <f>L178+141</f>
        <v>228</v>
      </c>
      <c r="M179" s="35">
        <f>M178+141</f>
        <v>201</v>
      </c>
      <c r="N179" s="35">
        <f>N178+141</f>
        <v>184</v>
      </c>
      <c r="O179" s="35">
        <f>O178+141</f>
        <v>178</v>
      </c>
      <c r="P179" s="24" t="str">
        <f>'不規則動詞テスト'!Z180</f>
        <v>述べる</v>
      </c>
      <c r="Q179" s="36" t="str">
        <f>'不規則動詞テスト'!AA180</f>
        <v>/seɪ/</v>
      </c>
      <c r="R179" s="36" t="str">
        <f>'不規則動詞テスト'!AB180</f>
        <v>/sed/</v>
      </c>
      <c r="S179" s="36" t="str">
        <f>'不規則動詞テスト'!AC180</f>
        <v>/sed/</v>
      </c>
    </row>
    <row r="180" spans="1:19" ht="16.5" customHeight="1">
      <c r="A180" s="58">
        <f>IF(ISERROR(G180),"",G180)</f>
      </c>
      <c r="B180" s="14">
        <f t="shared" si="21"/>
      </c>
      <c r="C180" s="33">
        <f>IF($M$3=TRUE,"",IF(ISERROR(I180),"",I180))</f>
      </c>
      <c r="D180" s="33">
        <f>IF($M$3=TRUE,"",IF(ISERROR(J180),"",J180))</f>
      </c>
      <c r="E180" s="50">
        <f>IF($M$3=TRUE,"",IF(ISERROR(K180),"",K180))</f>
      </c>
      <c r="G180" s="60">
        <f>IF($L$5=TRUE,L180,IF($M$5=TRUE,VLOOKUP(L180,$M$6:$S$287,1,FALSE),""))</f>
      </c>
      <c r="H180" s="23">
        <f t="shared" si="15"/>
      </c>
      <c r="I180" s="26">
        <f t="shared" si="16"/>
      </c>
      <c r="J180" s="26">
        <f t="shared" si="17"/>
      </c>
      <c r="K180" s="26">
        <f t="shared" si="18"/>
      </c>
      <c r="L180" s="35">
        <v>88</v>
      </c>
      <c r="M180" s="35">
        <v>61</v>
      </c>
      <c r="N180" s="35">
        <v>44</v>
      </c>
      <c r="O180" s="35">
        <v>38</v>
      </c>
      <c r="P180" s="24" t="str">
        <f>'不規則動詞テスト'!Z181</f>
        <v>見る</v>
      </c>
      <c r="Q180" s="36" t="str">
        <f>'不規則動詞テスト'!AA181</f>
        <v>see</v>
      </c>
      <c r="R180" s="36" t="str">
        <f>'不規則動詞テスト'!AB181</f>
        <v>saw</v>
      </c>
      <c r="S180" s="36" t="str">
        <f>'不規則動詞テスト'!AC181</f>
        <v>seen</v>
      </c>
    </row>
    <row r="181" spans="1:19" ht="13.5" customHeight="1">
      <c r="A181" s="59"/>
      <c r="B181" s="17">
        <f t="shared" si="21"/>
      </c>
      <c r="C181" s="34">
        <f>IF($M$3=TRUE,"",IF($L$3=TRUE,"",IF(ISERROR(I181),"",I181)))</f>
      </c>
      <c r="D181" s="34">
        <f>IF($M$3=TRUE,"",IF($L$3=TRUE,"",IF(ISERROR(J181),"",J181)))</f>
      </c>
      <c r="E181" s="51">
        <f>IF($M$3=TRUE,"",IF($L$3=TRUE,"",IF(ISERROR(K181),"",K181)))</f>
      </c>
      <c r="G181" s="60"/>
      <c r="H181" s="23">
        <f t="shared" si="15"/>
      </c>
      <c r="I181" s="26">
        <f t="shared" si="16"/>
      </c>
      <c r="J181" s="26">
        <f t="shared" si="17"/>
      </c>
      <c r="K181" s="26">
        <f t="shared" si="18"/>
      </c>
      <c r="L181" s="35">
        <f>L180+141</f>
        <v>229</v>
      </c>
      <c r="M181" s="35">
        <f>M180+141</f>
        <v>202</v>
      </c>
      <c r="N181" s="35">
        <f>N180+141</f>
        <v>185</v>
      </c>
      <c r="O181" s="35">
        <f>O180+141</f>
        <v>179</v>
      </c>
      <c r="P181" s="24" t="str">
        <f>'不規則動詞テスト'!Z182</f>
        <v>見える</v>
      </c>
      <c r="Q181" s="36" t="str">
        <f>'不規則動詞テスト'!AA182</f>
        <v>/siː/</v>
      </c>
      <c r="R181" s="36" t="str">
        <f>'不規則動詞テスト'!AB182</f>
        <v>/sɔː/</v>
      </c>
      <c r="S181" s="36" t="str">
        <f>'不規則動詞テスト'!AC182</f>
        <v>/siːn/</v>
      </c>
    </row>
    <row r="182" spans="1:19" ht="16.5" customHeight="1">
      <c r="A182" s="58">
        <f>IF(ISERROR(G182),"",G182)</f>
      </c>
      <c r="B182" s="14">
        <f t="shared" si="21"/>
      </c>
      <c r="C182" s="33">
        <f>IF($M$3=TRUE,"",IF(ISERROR(I182),"",I182))</f>
      </c>
      <c r="D182" s="33">
        <f>IF($M$3=TRUE,"",IF(ISERROR(J182),"",J182))</f>
      </c>
      <c r="E182" s="50">
        <f>IF($M$3=TRUE,"",IF(ISERROR(K182),"",K182))</f>
      </c>
      <c r="G182" s="60">
        <f>IF($L$5=TRUE,L182,IF($M$5=TRUE,VLOOKUP(L182,$M$6:$S$287,1,FALSE),""))</f>
      </c>
      <c r="H182" s="23">
        <f t="shared" si="15"/>
      </c>
      <c r="I182" s="26">
        <f t="shared" si="16"/>
      </c>
      <c r="J182" s="26">
        <f t="shared" si="17"/>
      </c>
      <c r="K182" s="26">
        <f t="shared" si="18"/>
      </c>
      <c r="L182" s="35">
        <v>89</v>
      </c>
      <c r="P182" s="24">
        <f>'不規則動詞テスト'!Z183</f>
        <v>0</v>
      </c>
      <c r="Q182" s="36" t="str">
        <f>'不規則動詞テスト'!AA183</f>
        <v>seek</v>
      </c>
      <c r="R182" s="36" t="str">
        <f>'不規則動詞テスト'!AB183</f>
        <v>sought</v>
      </c>
      <c r="S182" s="36" t="str">
        <f>'不規則動詞テスト'!AC183</f>
        <v>sought</v>
      </c>
    </row>
    <row r="183" spans="1:19" ht="13.5" customHeight="1">
      <c r="A183" s="59"/>
      <c r="B183" s="17">
        <f t="shared" si="21"/>
      </c>
      <c r="C183" s="34">
        <f>IF($M$3=TRUE,"",IF($L$3=TRUE,"",IF(ISERROR(I183),"",I183)))</f>
      </c>
      <c r="D183" s="34">
        <f>IF($M$3=TRUE,"",IF($L$3=TRUE,"",IF(ISERROR(J183),"",J183)))</f>
      </c>
      <c r="E183" s="51">
        <f>IF($M$3=TRUE,"",IF($L$3=TRUE,"",IF(ISERROR(K183),"",K183)))</f>
      </c>
      <c r="G183" s="60"/>
      <c r="H183" s="23">
        <f t="shared" si="15"/>
      </c>
      <c r="I183" s="26">
        <f t="shared" si="16"/>
      </c>
      <c r="J183" s="26">
        <f t="shared" si="17"/>
      </c>
      <c r="K183" s="26">
        <f t="shared" si="18"/>
      </c>
      <c r="L183" s="35">
        <f>L182+141</f>
        <v>230</v>
      </c>
      <c r="P183" s="24" t="str">
        <f>'不規則動詞テスト'!Z184</f>
        <v>捜し求める</v>
      </c>
      <c r="Q183" s="36" t="str">
        <f>'不規則動詞テスト'!AA184</f>
        <v>/siːk/</v>
      </c>
      <c r="R183" s="36" t="str">
        <f>'不規則動詞テスト'!AB184</f>
        <v>/sɔːt/</v>
      </c>
      <c r="S183" s="36" t="str">
        <f>'不規則動詞テスト'!AC184</f>
        <v>/sɔːt/</v>
      </c>
    </row>
    <row r="184" spans="1:19" ht="16.5" customHeight="1">
      <c r="A184" s="58">
        <f>IF(ISERROR(G184),"",G184)</f>
      </c>
      <c r="B184" s="14">
        <f t="shared" si="21"/>
      </c>
      <c r="C184" s="33">
        <f>IF($M$3=TRUE,"",IF(ISERROR(I184),"",I184))</f>
      </c>
      <c r="D184" s="33">
        <f>IF($M$3=TRUE,"",IF(ISERROR(J184),"",J184))</f>
      </c>
      <c r="E184" s="50">
        <f>IF($M$3=TRUE,"",IF(ISERROR(K184),"",K184))</f>
      </c>
      <c r="G184" s="60">
        <f>IF($L$5=TRUE,L184,IF($M$5=TRUE,VLOOKUP(L184,$M$6:$S$287,1,FALSE),""))</f>
      </c>
      <c r="H184" s="23">
        <f>IF($L$5=TRUE,P184,IF($M$5=TRUE,VLOOKUP($L184,$M$6:$S$287,4,FALSE),""))</f>
      </c>
      <c r="I184" s="26">
        <f>IF($L$5=TRUE,Q184,IF($M$5=TRUE,VLOOKUP($L184,$M$6:$S$287,5,FALSE),""))</f>
      </c>
      <c r="J184" s="26">
        <f>IF($L$5=TRUE,R184,IF($M$5=TRUE,VLOOKUP($L184,$M$6:$S$287,6,FALSE),""))</f>
      </c>
      <c r="K184" s="26">
        <f>IF($L$5=TRUE,S184,IF($M$5=TRUE,VLOOKUP($L184,$M$6:$S$287,7,FALSE),""))</f>
      </c>
      <c r="L184" s="35">
        <v>90</v>
      </c>
      <c r="M184" s="35">
        <v>62</v>
      </c>
      <c r="N184" s="35">
        <v>45</v>
      </c>
      <c r="P184" s="24">
        <f>'不規則動詞テスト'!Z185</f>
        <v>0</v>
      </c>
      <c r="Q184" s="36" t="str">
        <f>'不規則動詞テスト'!AA185</f>
        <v>sell</v>
      </c>
      <c r="R184" s="36" t="str">
        <f>'不規則動詞テスト'!AB185</f>
        <v>sold</v>
      </c>
      <c r="S184" s="36" t="str">
        <f>'不規則動詞テスト'!AC185</f>
        <v>sold</v>
      </c>
    </row>
    <row r="185" spans="1:19" ht="13.5">
      <c r="A185" s="59"/>
      <c r="B185" s="17">
        <f t="shared" si="21"/>
      </c>
      <c r="C185" s="34">
        <f>IF($M$3=TRUE,"",IF($L$3=TRUE,"",IF(ISERROR(I185),"",I185)))</f>
      </c>
      <c r="D185" s="34">
        <f>IF($M$3=TRUE,"",IF($L$3=TRUE,"",IF(ISERROR(J185),"",J185)))</f>
      </c>
      <c r="E185" s="51">
        <f>IF($M$3=TRUE,"",IF($L$3=TRUE,"",IF(ISERROR(K185),"",K185)))</f>
      </c>
      <c r="G185" s="60"/>
      <c r="H185" s="23">
        <f>IF($L$5=TRUE,P185,IF($M$5=TRUE,VLOOKUP($L185,$M$6:$S$287,4,FALSE),""))</f>
      </c>
      <c r="I185" s="26">
        <f>IF($L$5=TRUE,Q185,IF($M$5=TRUE,VLOOKUP($L185,$M$6:$S$287,5,FALSE),""))</f>
      </c>
      <c r="J185" s="26">
        <f>IF($L$5=TRUE,R185,IF($M$5=TRUE,VLOOKUP($L185,$M$6:$S$287,6,FALSE),""))</f>
      </c>
      <c r="K185" s="26">
        <f>IF($L$5=TRUE,S185,IF($M$5=TRUE,VLOOKUP($L185,$M$6:$S$287,7,FALSE),""))</f>
      </c>
      <c r="L185" s="35">
        <f>L184+141</f>
        <v>231</v>
      </c>
      <c r="M185" s="35">
        <f>M184+141</f>
        <v>203</v>
      </c>
      <c r="N185" s="35">
        <f>N184+141</f>
        <v>186</v>
      </c>
      <c r="P185" s="24" t="str">
        <f>'不規則動詞テスト'!Z186</f>
        <v>売る</v>
      </c>
      <c r="Q185" s="36" t="str">
        <f>'不規則動詞テスト'!AA186</f>
        <v>/sel/</v>
      </c>
      <c r="R185" s="36" t="str">
        <f>'不規則動詞テスト'!AB186</f>
        <v>/sould/</v>
      </c>
      <c r="S185" s="36" t="str">
        <f>'不規則動詞テスト'!AC186</f>
        <v>/sould/</v>
      </c>
    </row>
    <row r="186" spans="1:19" ht="16.5" customHeight="1">
      <c r="A186" s="58">
        <f>IF(ISERROR(G186),"",G186)</f>
      </c>
      <c r="B186" s="14">
        <f t="shared" si="21"/>
      </c>
      <c r="C186" s="33">
        <f>IF($M$3=TRUE,"",IF(ISERROR(I186),"",I186))</f>
      </c>
      <c r="D186" s="33">
        <f>IF($M$3=TRUE,"",IF(ISERROR(J186),"",J186))</f>
      </c>
      <c r="E186" s="50">
        <f>IF($M$3=TRUE,"",IF(ISERROR(K186),"",K186))</f>
      </c>
      <c r="G186" s="60">
        <f>IF($L$5=TRUE,L186,"")</f>
      </c>
      <c r="H186" s="23">
        <f aca="true" t="shared" si="22" ref="H186:H249">IF($L$5=TRUE,P186,"")</f>
      </c>
      <c r="I186" s="26">
        <f aca="true" t="shared" si="23" ref="I186:I249">IF($L$5=TRUE,Q186,"")</f>
      </c>
      <c r="J186" s="26">
        <f aca="true" t="shared" si="24" ref="J186:J249">IF($L$5=TRUE,R186,"")</f>
      </c>
      <c r="K186" s="26">
        <f aca="true" t="shared" si="25" ref="K186:K247">IF($L$5=TRUE,S186,"")</f>
      </c>
      <c r="L186" s="35">
        <v>91</v>
      </c>
      <c r="M186" s="35">
        <v>63</v>
      </c>
      <c r="N186" s="35">
        <v>46</v>
      </c>
      <c r="O186" s="35">
        <v>39</v>
      </c>
      <c r="P186" s="24">
        <f>'不規則動詞テスト'!Z187</f>
        <v>0</v>
      </c>
      <c r="Q186" s="36" t="str">
        <f>'不規則動詞テスト'!AA187</f>
        <v>send</v>
      </c>
      <c r="R186" s="36" t="str">
        <f>'不規則動詞テスト'!AB187</f>
        <v>sent</v>
      </c>
      <c r="S186" s="36" t="str">
        <f>'不規則動詞テスト'!AC187</f>
        <v>sent</v>
      </c>
    </row>
    <row r="187" spans="1:19" ht="13.5">
      <c r="A187" s="59"/>
      <c r="B187" s="17">
        <f t="shared" si="21"/>
      </c>
      <c r="C187" s="34">
        <f>IF($M$3=TRUE,"",IF($L$3=TRUE,"",IF(ISERROR(I187),"",I187)))</f>
      </c>
      <c r="D187" s="34">
        <f>IF($M$3=TRUE,"",IF($L$3=TRUE,"",IF(ISERROR(J187),"",J187)))</f>
      </c>
      <c r="E187" s="51">
        <f>IF($M$3=TRUE,"",IF($L$3=TRUE,"",IF(ISERROR(K187),"",K187)))</f>
      </c>
      <c r="G187" s="60"/>
      <c r="H187" s="23">
        <f t="shared" si="22"/>
      </c>
      <c r="I187" s="26">
        <f t="shared" si="23"/>
      </c>
      <c r="J187" s="26">
        <f t="shared" si="24"/>
      </c>
      <c r="K187" s="26">
        <f t="shared" si="25"/>
      </c>
      <c r="L187" s="35">
        <f>L186+141</f>
        <v>232</v>
      </c>
      <c r="M187" s="35">
        <f>M186+141</f>
        <v>204</v>
      </c>
      <c r="N187" s="35">
        <f>N186+141</f>
        <v>187</v>
      </c>
      <c r="O187" s="35">
        <f>O186+141</f>
        <v>180</v>
      </c>
      <c r="P187" s="24" t="str">
        <f>'不規則動詞テスト'!Z188</f>
        <v>送る</v>
      </c>
      <c r="Q187" s="36" t="str">
        <f>'不規則動詞テスト'!AA188</f>
        <v>/send/</v>
      </c>
      <c r="R187" s="36" t="str">
        <f>'不規則動詞テスト'!AB188</f>
        <v>/sent/</v>
      </c>
      <c r="S187" s="36" t="str">
        <f>'不規則動詞テスト'!AC188</f>
        <v>/sent/</v>
      </c>
    </row>
    <row r="188" spans="1:19" ht="16.5" customHeight="1">
      <c r="A188" s="58">
        <f>IF(ISERROR(G188),"",G188)</f>
      </c>
      <c r="B188" s="14">
        <f t="shared" si="21"/>
      </c>
      <c r="C188" s="33">
        <f>IF($M$3=TRUE,"",IF(ISERROR(I188),"",I188))</f>
      </c>
      <c r="D188" s="33">
        <f>IF($M$3=TRUE,"",IF(ISERROR(J188),"",J188))</f>
      </c>
      <c r="E188" s="50">
        <f>IF($M$3=TRUE,"",IF(ISERROR(K188),"",K188))</f>
      </c>
      <c r="G188" s="60">
        <f>IF($L$5=TRUE,L188,"")</f>
      </c>
      <c r="H188" s="23">
        <f t="shared" si="22"/>
      </c>
      <c r="I188" s="26">
        <f t="shared" si="23"/>
      </c>
      <c r="J188" s="26">
        <f t="shared" si="24"/>
      </c>
      <c r="K188" s="26">
        <f t="shared" si="25"/>
      </c>
      <c r="L188" s="35">
        <v>92</v>
      </c>
      <c r="M188" s="35">
        <v>64</v>
      </c>
      <c r="P188" s="24" t="str">
        <f>'不規則動詞テスト'!Z189</f>
        <v>置く</v>
      </c>
      <c r="Q188" s="36" t="str">
        <f>'不規則動詞テスト'!AA189</f>
        <v>set</v>
      </c>
      <c r="R188" s="36" t="str">
        <f>'不規則動詞テスト'!AB189</f>
        <v>set</v>
      </c>
      <c r="S188" s="36" t="str">
        <f>'不規則動詞テスト'!AC189</f>
        <v>set</v>
      </c>
    </row>
    <row r="189" spans="1:19" ht="13.5">
      <c r="A189" s="59"/>
      <c r="B189" s="17">
        <f t="shared" si="21"/>
      </c>
      <c r="C189" s="34">
        <f>IF($M$3=TRUE,"",IF($L$3=TRUE,"",IF(ISERROR(I189),"",I189)))</f>
      </c>
      <c r="D189" s="34">
        <f>IF($M$3=TRUE,"",IF($L$3=TRUE,"",IF(ISERROR(J189),"",J189)))</f>
      </c>
      <c r="E189" s="51">
        <f>IF($M$3=TRUE,"",IF($L$3=TRUE,"",IF(ISERROR(K189),"",K189)))</f>
      </c>
      <c r="G189" s="60"/>
      <c r="H189" s="23">
        <f t="shared" si="22"/>
      </c>
      <c r="I189" s="26">
        <f t="shared" si="23"/>
      </c>
      <c r="J189" s="26">
        <f t="shared" si="24"/>
      </c>
      <c r="K189" s="26">
        <f t="shared" si="25"/>
      </c>
      <c r="L189" s="35">
        <f>L188+141</f>
        <v>233</v>
      </c>
      <c r="M189" s="35">
        <f>M188+141</f>
        <v>205</v>
      </c>
      <c r="P189" s="24" t="str">
        <f>'不規則動詞テスト'!Z190</f>
        <v>すえる</v>
      </c>
      <c r="Q189" s="36" t="str">
        <f>'不規則動詞テスト'!AA190</f>
        <v>/set/</v>
      </c>
      <c r="R189" s="36" t="str">
        <f>'不規則動詞テスト'!AB190</f>
        <v>/set/</v>
      </c>
      <c r="S189" s="36" t="str">
        <f>'不規則動詞テスト'!AC190</f>
        <v>/set/</v>
      </c>
    </row>
    <row r="190" spans="1:19" ht="16.5" customHeight="1">
      <c r="A190" s="58">
        <f>IF(ISERROR(G190),"",G190)</f>
      </c>
      <c r="B190" s="14">
        <f t="shared" si="21"/>
      </c>
      <c r="C190" s="33">
        <f>IF($M$3=TRUE,"",IF(ISERROR(I190),"",I190))</f>
      </c>
      <c r="D190" s="33">
        <f>IF($M$3=TRUE,"",IF(ISERROR(J190),"",J190))</f>
      </c>
      <c r="E190" s="50">
        <f>IF($M$3=TRUE,"",IF(ISERROR(K190),"",K190))</f>
      </c>
      <c r="G190" s="60">
        <f>IF($L$5=TRUE,L190,"")</f>
      </c>
      <c r="H190" s="23">
        <f t="shared" si="22"/>
      </c>
      <c r="I190" s="26">
        <f t="shared" si="23"/>
      </c>
      <c r="J190" s="26">
        <f t="shared" si="24"/>
      </c>
      <c r="K190" s="26">
        <f t="shared" si="25"/>
      </c>
      <c r="L190" s="35">
        <v>93</v>
      </c>
      <c r="P190" s="24">
        <f>'不規則動詞テスト'!Z191</f>
        <v>0</v>
      </c>
      <c r="Q190" s="36" t="str">
        <f>'不規則動詞テスト'!AA191</f>
        <v>sew</v>
      </c>
      <c r="R190" s="36" t="str">
        <f>'不規則動詞テスト'!AB191</f>
        <v>sewed</v>
      </c>
      <c r="S190" s="36" t="str">
        <f>'不規則動詞テスト'!AC191</f>
        <v>sewn</v>
      </c>
    </row>
    <row r="191" spans="1:19" ht="13.5">
      <c r="A191" s="59"/>
      <c r="B191" s="17">
        <f t="shared" si="21"/>
      </c>
      <c r="C191" s="34">
        <f>IF($M$3=TRUE,"",IF($L$3=TRUE,"",IF(ISERROR(I191),"",I191)))</f>
      </c>
      <c r="D191" s="34">
        <f>IF($M$3=TRUE,"",IF($L$3=TRUE,"",IF(ISERROR(J191),"",J191)))</f>
      </c>
      <c r="E191" s="51">
        <f>IF($M$3=TRUE,"",IF($L$3=TRUE,"",IF(ISERROR(K191),"",K191)))</f>
      </c>
      <c r="G191" s="60"/>
      <c r="H191" s="23">
        <f t="shared" si="22"/>
      </c>
      <c r="I191" s="26">
        <f t="shared" si="23"/>
      </c>
      <c r="J191" s="26">
        <f t="shared" si="24"/>
      </c>
      <c r="K191" s="26">
        <f t="shared" si="25"/>
      </c>
      <c r="L191" s="35">
        <f>L190+141</f>
        <v>234</v>
      </c>
      <c r="P191" s="24" t="str">
        <f>'不規則動詞テスト'!Z192</f>
        <v>縫う</v>
      </c>
      <c r="Q191" s="36" t="str">
        <f>'不規則動詞テスト'!AA192</f>
        <v>/sou/</v>
      </c>
      <c r="R191" s="36" t="str">
        <f>'不規則動詞テスト'!AB192</f>
        <v>/soud/</v>
      </c>
      <c r="S191" s="36" t="str">
        <f>'不規則動詞テスト'!AC192</f>
        <v>/soun/</v>
      </c>
    </row>
    <row r="192" spans="1:19" ht="16.5" customHeight="1">
      <c r="A192" s="58">
        <f>IF(ISERROR(G192),"",G192)</f>
      </c>
      <c r="B192" s="14">
        <f t="shared" si="21"/>
      </c>
      <c r="C192" s="33">
        <f>IF($M$3=TRUE,"",IF(ISERROR(I192),"",I192))</f>
      </c>
      <c r="D192" s="33">
        <f>IF($M$3=TRUE,"",IF(ISERROR(J192),"",J192))</f>
      </c>
      <c r="E192" s="50">
        <f>IF($M$3=TRUE,"",IF(ISERROR(K192),"",K192))</f>
      </c>
      <c r="G192" s="60">
        <f>IF($L$5=TRUE,L192,"")</f>
      </c>
      <c r="H192" s="23">
        <f t="shared" si="22"/>
      </c>
      <c r="I192" s="26">
        <f t="shared" si="23"/>
      </c>
      <c r="J192" s="26">
        <f t="shared" si="24"/>
      </c>
      <c r="K192" s="26">
        <f t="shared" si="25"/>
      </c>
      <c r="L192" s="35">
        <v>94</v>
      </c>
      <c r="M192" s="35">
        <v>65</v>
      </c>
      <c r="P192" s="24" t="str">
        <f>'不規則動詞テスト'!Z193</f>
        <v>振る、ゆすぶる</v>
      </c>
      <c r="Q192" s="36" t="str">
        <f>'不規則動詞テスト'!AA193</f>
        <v>shake</v>
      </c>
      <c r="R192" s="36" t="str">
        <f>'不規則動詞テスト'!AB193</f>
        <v>shook</v>
      </c>
      <c r="S192" s="36" t="str">
        <f>'不規則動詞テスト'!AC193</f>
        <v>shaken</v>
      </c>
    </row>
    <row r="193" spans="1:19" ht="13.5">
      <c r="A193" s="59"/>
      <c r="B193" s="17">
        <f t="shared" si="21"/>
      </c>
      <c r="C193" s="34">
        <f>IF($M$3=TRUE,"",IF($L$3=TRUE,"",IF(ISERROR(I193),"",I193)))</f>
      </c>
      <c r="D193" s="34">
        <f>IF($M$3=TRUE,"",IF($L$3=TRUE,"",IF(ISERROR(J193),"",J193)))</f>
      </c>
      <c r="E193" s="51">
        <f>IF($M$3=TRUE,"",IF($L$3=TRUE,"",IF(ISERROR(K193),"",K193)))</f>
      </c>
      <c r="G193" s="60"/>
      <c r="H193" s="23">
        <f t="shared" si="22"/>
      </c>
      <c r="I193" s="26">
        <f t="shared" si="23"/>
      </c>
      <c r="J193" s="26">
        <f t="shared" si="24"/>
      </c>
      <c r="K193" s="26">
        <f t="shared" si="25"/>
      </c>
      <c r="L193" s="35">
        <f>L192+141</f>
        <v>235</v>
      </c>
      <c r="M193" s="35">
        <f>M192+141</f>
        <v>206</v>
      </c>
      <c r="P193" s="24" t="str">
        <f>'不規則動詞テスト'!Z194</f>
        <v>震える</v>
      </c>
      <c r="Q193" s="36" t="str">
        <f>'不規則動詞テスト'!AA194</f>
        <v>/ʃeɪk/</v>
      </c>
      <c r="R193" s="36" t="str">
        <f>'不規則動詞テスト'!AB194</f>
        <v>/ʃuk/</v>
      </c>
      <c r="S193" s="36" t="str">
        <f>'不規則動詞テスト'!AC194</f>
        <v>/ʃéɪk(ə)n/</v>
      </c>
    </row>
    <row r="194" spans="1:19" ht="16.5" customHeight="1">
      <c r="A194" s="58">
        <f>IF(ISERROR(G194),"",G194)</f>
      </c>
      <c r="B194" s="14">
        <f t="shared" si="21"/>
      </c>
      <c r="C194" s="33">
        <f>IF($M$3=TRUE,"",IF(ISERROR(I194),"",I194))</f>
      </c>
      <c r="D194" s="33">
        <f>IF($M$3=TRUE,"",IF(ISERROR(J194),"",J194))</f>
      </c>
      <c r="E194" s="50">
        <f>IF($M$3=TRUE,"",IF(ISERROR(K194),"",K194))</f>
      </c>
      <c r="G194" s="60">
        <f>IF($L$5=TRUE,L194,"")</f>
      </c>
      <c r="H194" s="23">
        <f t="shared" si="22"/>
      </c>
      <c r="I194" s="26">
        <f t="shared" si="23"/>
      </c>
      <c r="J194" s="26">
        <f t="shared" si="24"/>
      </c>
      <c r="K194" s="26">
        <f t="shared" si="25"/>
      </c>
      <c r="L194" s="35">
        <v>95</v>
      </c>
      <c r="M194" s="35">
        <v>66</v>
      </c>
      <c r="P194" s="24">
        <f>'不規則動詞テスト'!Z195</f>
        <v>0</v>
      </c>
      <c r="Q194" s="36" t="str">
        <f>'不規則動詞テスト'!AA195</f>
        <v>shine</v>
      </c>
      <c r="R194" s="36" t="str">
        <f>'不規則動詞テスト'!AB195</f>
        <v>shone</v>
      </c>
      <c r="S194" s="36" t="str">
        <f>'不規則動詞テスト'!AC195</f>
        <v>shone</v>
      </c>
    </row>
    <row r="195" spans="1:19" ht="13.5">
      <c r="A195" s="59"/>
      <c r="B195" s="17">
        <f t="shared" si="21"/>
      </c>
      <c r="C195" s="34">
        <f>IF($M$3=TRUE,"",IF($L$3=TRUE,"",IF(ISERROR(I195),"",I195)))</f>
      </c>
      <c r="D195" s="34">
        <f>IF($M$3=TRUE,"",IF($L$3=TRUE,"",IF(ISERROR(J195),"",J195)))</f>
      </c>
      <c r="E195" s="51">
        <f>IF($M$3=TRUE,"",IF($L$3=TRUE,"",IF(ISERROR(K195),"",K195)))</f>
      </c>
      <c r="G195" s="60"/>
      <c r="H195" s="23">
        <f t="shared" si="22"/>
      </c>
      <c r="I195" s="26">
        <f t="shared" si="23"/>
      </c>
      <c r="J195" s="26">
        <f t="shared" si="24"/>
      </c>
      <c r="K195" s="26">
        <f t="shared" si="25"/>
      </c>
      <c r="L195" s="35">
        <f>L194+141</f>
        <v>236</v>
      </c>
      <c r="M195" s="35">
        <f>M194+141</f>
        <v>207</v>
      </c>
      <c r="P195" s="24" t="str">
        <f>'不規則動詞テスト'!Z196</f>
        <v>輝く</v>
      </c>
      <c r="Q195" s="36" t="str">
        <f>'不規則動詞テスト'!AA196</f>
        <v>/ʃaɪn/</v>
      </c>
      <c r="R195" s="36" t="str">
        <f>'不規則動詞テスト'!AB196</f>
        <v>/ʃoun|ʃɔn/</v>
      </c>
      <c r="S195" s="36" t="str">
        <f>'不規則動詞テスト'!AC196</f>
        <v>/ʃoun|ʃɔn/</v>
      </c>
    </row>
    <row r="196" spans="1:19" ht="16.5" customHeight="1">
      <c r="A196" s="58">
        <f>IF(ISERROR(G196),"",G196)</f>
      </c>
      <c r="B196" s="14">
        <f t="shared" si="21"/>
      </c>
      <c r="C196" s="33">
        <f>IF($M$3=TRUE,"",IF(ISERROR(I196),"",I196))</f>
      </c>
      <c r="D196" s="33">
        <f>IF($M$3=TRUE,"",IF(ISERROR(J196),"",J196))</f>
      </c>
      <c r="E196" s="50">
        <f>IF($M$3=TRUE,"",IF(ISERROR(K196),"",K196))</f>
      </c>
      <c r="G196" s="60">
        <f>IF($L$5=TRUE,L196,"")</f>
      </c>
      <c r="H196" s="23">
        <f t="shared" si="22"/>
      </c>
      <c r="I196" s="26">
        <f t="shared" si="23"/>
      </c>
      <c r="J196" s="26">
        <f t="shared" si="24"/>
      </c>
      <c r="K196" s="26">
        <f t="shared" si="25"/>
      </c>
      <c r="L196" s="35">
        <v>96</v>
      </c>
      <c r="M196" s="35">
        <v>67</v>
      </c>
      <c r="P196" s="24" t="str">
        <f>'不規則動詞テスト'!Z197</f>
        <v>撃つ</v>
      </c>
      <c r="Q196" s="36" t="str">
        <f>'不規則動詞テスト'!AA197</f>
        <v>shoot</v>
      </c>
      <c r="R196" s="36" t="str">
        <f>'不規則動詞テスト'!AB197</f>
        <v>shot</v>
      </c>
      <c r="S196" s="36" t="str">
        <f>'不規則動詞テスト'!AC197</f>
        <v>shot</v>
      </c>
    </row>
    <row r="197" spans="1:19" ht="13.5">
      <c r="A197" s="59"/>
      <c r="B197" s="17">
        <f t="shared" si="21"/>
      </c>
      <c r="C197" s="34">
        <f>IF($M$3=TRUE,"",IF($L$3=TRUE,"",IF(ISERROR(I197),"",I197)))</f>
      </c>
      <c r="D197" s="34">
        <f>IF($M$3=TRUE,"",IF($L$3=TRUE,"",IF(ISERROR(J197),"",J197)))</f>
      </c>
      <c r="E197" s="51">
        <f>IF($M$3=TRUE,"",IF($L$3=TRUE,"",IF(ISERROR(K197),"",K197)))</f>
      </c>
      <c r="G197" s="60"/>
      <c r="H197" s="23">
        <f t="shared" si="22"/>
      </c>
      <c r="I197" s="26">
        <f t="shared" si="23"/>
      </c>
      <c r="J197" s="26">
        <f t="shared" si="24"/>
      </c>
      <c r="K197" s="26">
        <f t="shared" si="25"/>
      </c>
      <c r="L197" s="35">
        <f>L196+141</f>
        <v>237</v>
      </c>
      <c r="M197" s="35">
        <f>M196+141</f>
        <v>208</v>
      </c>
      <c r="P197" s="24" t="str">
        <f>'不規則動詞テスト'!Z198</f>
        <v>射る</v>
      </c>
      <c r="Q197" s="36" t="str">
        <f>'不規則動詞テスト'!AA198</f>
        <v>/ʃuːt/</v>
      </c>
      <c r="R197" s="36" t="str">
        <f>'不規則動詞テスト'!AB198</f>
        <v>/ʃɑt|ʃɔt/</v>
      </c>
      <c r="S197" s="36" t="str">
        <f>'不規則動詞テスト'!AC198</f>
        <v>/ʃɑt|ʃɔt/</v>
      </c>
    </row>
    <row r="198" spans="1:19" ht="16.5" customHeight="1">
      <c r="A198" s="58">
        <f>IF(ISERROR(G198),"",G198)</f>
      </c>
      <c r="B198" s="14">
        <f t="shared" si="21"/>
      </c>
      <c r="C198" s="33">
        <f>IF($M$3=TRUE,"",IF(ISERROR(I198),"",I198))</f>
      </c>
      <c r="D198" s="33">
        <f>IF($M$3=TRUE,"",IF(ISERROR(J198),"",J198))</f>
      </c>
      <c r="E198" s="50">
        <f>IF($M$3=TRUE,"",IF(ISERROR(K198),"",K198))</f>
      </c>
      <c r="G198" s="60">
        <f>IF($L$5=TRUE,L198,"")</f>
      </c>
      <c r="H198" s="23">
        <f t="shared" si="22"/>
      </c>
      <c r="I198" s="26">
        <f t="shared" si="23"/>
      </c>
      <c r="J198" s="26">
        <f t="shared" si="24"/>
      </c>
      <c r="K198" s="26">
        <f t="shared" si="25"/>
      </c>
      <c r="L198" s="35">
        <v>97</v>
      </c>
      <c r="M198" s="35">
        <v>68</v>
      </c>
      <c r="P198" s="24" t="str">
        <f>'不規則動詞テスト'!Z199</f>
        <v>見せる</v>
      </c>
      <c r="Q198" s="36" t="str">
        <f>'不規則動詞テスト'!AA199</f>
        <v>show</v>
      </c>
      <c r="R198" s="36" t="str">
        <f>'不規則動詞テスト'!AB199</f>
        <v>showed</v>
      </c>
      <c r="S198" s="36" t="str">
        <f>'不規則動詞テスト'!AC199</f>
        <v>shown</v>
      </c>
    </row>
    <row r="199" spans="1:19" ht="13.5">
      <c r="A199" s="59"/>
      <c r="B199" s="17">
        <f t="shared" si="21"/>
      </c>
      <c r="C199" s="34">
        <f>IF($M$3=TRUE,"",IF($L$3=TRUE,"",IF(ISERROR(I199),"",I199)))</f>
      </c>
      <c r="D199" s="34">
        <f>IF($M$3=TRUE,"",IF($L$3=TRUE,"",IF(ISERROR(J199),"",J199)))</f>
      </c>
      <c r="E199" s="51">
        <f>IF($M$3=TRUE,"",IF($L$3=TRUE,"",IF(ISERROR(K199),"",K199)))</f>
      </c>
      <c r="G199" s="60"/>
      <c r="H199" s="23">
        <f t="shared" si="22"/>
      </c>
      <c r="I199" s="26">
        <f t="shared" si="23"/>
      </c>
      <c r="J199" s="26">
        <f t="shared" si="24"/>
      </c>
      <c r="K199" s="26">
        <f t="shared" si="25"/>
      </c>
      <c r="L199" s="35">
        <f>L198+141</f>
        <v>238</v>
      </c>
      <c r="M199" s="35">
        <f>M198+141</f>
        <v>209</v>
      </c>
      <c r="P199" s="24" t="str">
        <f>'不規則動詞テスト'!Z200</f>
        <v>示す</v>
      </c>
      <c r="Q199" s="36" t="str">
        <f>'不規則動詞テスト'!AA200</f>
        <v>/ʃou/</v>
      </c>
      <c r="R199" s="36" t="str">
        <f>'不規則動詞テスト'!AB200</f>
        <v>/ʃoud/</v>
      </c>
      <c r="S199" s="36" t="str">
        <f>'不規則動詞テスト'!AC200</f>
        <v>/ʃoun/</v>
      </c>
    </row>
    <row r="200" spans="1:19" ht="16.5" customHeight="1">
      <c r="A200" s="58">
        <f>IF(ISERROR(G200),"",G200)</f>
      </c>
      <c r="B200" s="14">
        <f t="shared" si="21"/>
      </c>
      <c r="C200" s="33">
        <f>IF($M$3=TRUE,"",IF(ISERROR(I200),"",I200))</f>
      </c>
      <c r="D200" s="33">
        <f>IF($M$3=TRUE,"",IF(ISERROR(J200),"",J200))</f>
      </c>
      <c r="E200" s="50">
        <f>IF($M$3=TRUE,"",IF(ISERROR(K200),"",K200))</f>
      </c>
      <c r="G200" s="60">
        <f>IF($L$5=TRUE,L200,"")</f>
      </c>
      <c r="H200" s="23">
        <f t="shared" si="22"/>
      </c>
      <c r="I200" s="26">
        <f t="shared" si="23"/>
      </c>
      <c r="J200" s="26">
        <f t="shared" si="24"/>
      </c>
      <c r="K200" s="26">
        <f t="shared" si="25"/>
      </c>
      <c r="L200" s="35">
        <v>98</v>
      </c>
      <c r="P200" s="24">
        <f>'不規則動詞テスト'!Z201</f>
        <v>0</v>
      </c>
      <c r="Q200" s="36" t="str">
        <f>'不規則動詞テスト'!AA201</f>
        <v>shrink</v>
      </c>
      <c r="R200" s="36" t="str">
        <f>'不規則動詞テスト'!AB201</f>
        <v>shrank</v>
      </c>
      <c r="S200" s="36" t="str">
        <f>'不規則動詞テスト'!AC201</f>
        <v>shrunk</v>
      </c>
    </row>
    <row r="201" spans="1:19" ht="13.5">
      <c r="A201" s="59"/>
      <c r="B201" s="17">
        <f t="shared" si="21"/>
      </c>
      <c r="C201" s="34">
        <f>IF($M$3=TRUE,"",IF($L$3=TRUE,"",IF(ISERROR(I201),"",I201)))</f>
      </c>
      <c r="D201" s="34">
        <f>IF($M$3=TRUE,"",IF($L$3=TRUE,"",IF(ISERROR(J201),"",J201)))</f>
      </c>
      <c r="E201" s="51">
        <f>IF($M$3=TRUE,"",IF($L$3=TRUE,"",IF(ISERROR(K201),"",K201)))</f>
      </c>
      <c r="G201" s="60"/>
      <c r="H201" s="23">
        <f t="shared" si="22"/>
      </c>
      <c r="I201" s="26">
        <f t="shared" si="23"/>
      </c>
      <c r="J201" s="26">
        <f t="shared" si="24"/>
      </c>
      <c r="K201" s="26">
        <f t="shared" si="25"/>
      </c>
      <c r="L201" s="35">
        <f>L200+141</f>
        <v>239</v>
      </c>
      <c r="P201" s="24" t="str">
        <f>'不規則動詞テスト'!Z202</f>
        <v>縮む</v>
      </c>
      <c r="Q201" s="36" t="str">
        <f>'不規則動詞テスト'!AA202</f>
        <v>/ʃrɪŋk/</v>
      </c>
      <c r="R201" s="36" t="str">
        <f>'不規則動詞テスト'!AB202</f>
        <v>/ʃræŋk/</v>
      </c>
      <c r="S201" s="36" t="str">
        <f>'不規則動詞テスト'!AC202</f>
        <v>/ʃrʌŋk/</v>
      </c>
    </row>
    <row r="202" spans="1:19" ht="16.5" customHeight="1">
      <c r="A202" s="58">
        <f>IF(ISERROR(G202),"",G202)</f>
      </c>
      <c r="B202" s="14">
        <f t="shared" si="21"/>
      </c>
      <c r="C202" s="33">
        <f>IF($M$3=TRUE,"",IF(ISERROR(I202),"",I202))</f>
      </c>
      <c r="D202" s="33">
        <f>IF($M$3=TRUE,"",IF(ISERROR(J202),"",J202))</f>
      </c>
      <c r="E202" s="50">
        <f>IF($M$3=TRUE,"",IF(ISERROR(K202),"",K202))</f>
      </c>
      <c r="G202" s="60">
        <f>IF($L$5=TRUE,L202,"")</f>
      </c>
      <c r="H202" s="23">
        <f t="shared" si="22"/>
      </c>
      <c r="I202" s="26">
        <f t="shared" si="23"/>
      </c>
      <c r="J202" s="26">
        <f t="shared" si="24"/>
      </c>
      <c r="K202" s="26">
        <f t="shared" si="25"/>
      </c>
      <c r="L202" s="35">
        <v>99</v>
      </c>
      <c r="M202" s="35">
        <v>69</v>
      </c>
      <c r="P202" s="24" t="str">
        <f>'不規則動詞テスト'!Z203</f>
        <v>しめる</v>
      </c>
      <c r="Q202" s="36" t="str">
        <f>'不規則動詞テスト'!AA203</f>
        <v>shut</v>
      </c>
      <c r="R202" s="36" t="str">
        <f>'不規則動詞テスト'!AB203</f>
        <v>shut</v>
      </c>
      <c r="S202" s="36" t="str">
        <f>'不規則動詞テスト'!AC203</f>
        <v>shut</v>
      </c>
    </row>
    <row r="203" spans="1:19" ht="13.5">
      <c r="A203" s="59"/>
      <c r="B203" s="17">
        <f t="shared" si="21"/>
      </c>
      <c r="C203" s="34">
        <f>IF($M$3=TRUE,"",IF($L$3=TRUE,"",IF(ISERROR(I203),"",I203)))</f>
      </c>
      <c r="D203" s="34">
        <f>IF($M$3=TRUE,"",IF($L$3=TRUE,"",IF(ISERROR(J203),"",J203)))</f>
      </c>
      <c r="E203" s="51">
        <f>IF($M$3=TRUE,"",IF($L$3=TRUE,"",IF(ISERROR(K203),"",K203)))</f>
      </c>
      <c r="G203" s="60"/>
      <c r="H203" s="23">
        <f t="shared" si="22"/>
      </c>
      <c r="I203" s="26">
        <f t="shared" si="23"/>
      </c>
      <c r="J203" s="26">
        <f t="shared" si="24"/>
      </c>
      <c r="K203" s="26">
        <f t="shared" si="25"/>
      </c>
      <c r="L203" s="35">
        <f>L202+141</f>
        <v>240</v>
      </c>
      <c r="M203" s="35">
        <f>M202+141</f>
        <v>210</v>
      </c>
      <c r="P203" s="24" t="str">
        <f>'不規則動詞テスト'!Z204</f>
        <v>とじる</v>
      </c>
      <c r="Q203" s="36" t="str">
        <f>'不規則動詞テスト'!AA204</f>
        <v>/ʃʌt/</v>
      </c>
      <c r="R203" s="36" t="str">
        <f>'不規則動詞テスト'!AB204</f>
        <v>/ʃʌt/</v>
      </c>
      <c r="S203" s="36" t="str">
        <f>'不規則動詞テスト'!AC204</f>
        <v>/ʃʌt/</v>
      </c>
    </row>
    <row r="204" spans="1:19" ht="16.5" customHeight="1">
      <c r="A204" s="58">
        <f>IF(ISERROR(G204),"",G204)</f>
      </c>
      <c r="B204" s="14">
        <f t="shared" si="21"/>
      </c>
      <c r="C204" s="33">
        <f>IF($M$3=TRUE,"",IF(ISERROR(I204),"",I204))</f>
      </c>
      <c r="D204" s="33">
        <f>IF($M$3=TRUE,"",IF(ISERROR(J204),"",J204))</f>
      </c>
      <c r="E204" s="50">
        <f>IF($M$3=TRUE,"",IF(ISERROR(K204),"",K204))</f>
      </c>
      <c r="G204" s="60">
        <f>IF($L$5=TRUE,L204,"")</f>
      </c>
      <c r="H204" s="23">
        <f t="shared" si="22"/>
      </c>
      <c r="I204" s="26">
        <f t="shared" si="23"/>
      </c>
      <c r="J204" s="26">
        <f t="shared" si="24"/>
      </c>
      <c r="K204" s="26">
        <f t="shared" si="25"/>
      </c>
      <c r="L204" s="35">
        <v>100</v>
      </c>
      <c r="M204" s="35">
        <v>70</v>
      </c>
      <c r="N204" s="35">
        <v>47</v>
      </c>
      <c r="O204" s="35">
        <v>40</v>
      </c>
      <c r="P204" s="24">
        <f>'不規則動詞テスト'!Z205</f>
        <v>0</v>
      </c>
      <c r="Q204" s="36" t="str">
        <f>'不規則動詞テスト'!AA205</f>
        <v>sing</v>
      </c>
      <c r="R204" s="36" t="str">
        <f>'不規則動詞テスト'!AB205</f>
        <v>sang</v>
      </c>
      <c r="S204" s="36" t="str">
        <f>'不規則動詞テスト'!AC205</f>
        <v>sung</v>
      </c>
    </row>
    <row r="205" spans="1:19" ht="13.5">
      <c r="A205" s="59"/>
      <c r="B205" s="17">
        <f t="shared" si="21"/>
      </c>
      <c r="C205" s="34">
        <f>IF($M$3=TRUE,"",IF($L$3=TRUE,"",IF(ISERROR(I205),"",I205)))</f>
      </c>
      <c r="D205" s="34">
        <f>IF($M$3=TRUE,"",IF($L$3=TRUE,"",IF(ISERROR(J205),"",J205)))</f>
      </c>
      <c r="E205" s="51">
        <f>IF($M$3=TRUE,"",IF($L$3=TRUE,"",IF(ISERROR(K205),"",K205)))</f>
      </c>
      <c r="G205" s="60"/>
      <c r="H205" s="23">
        <f t="shared" si="22"/>
      </c>
      <c r="I205" s="26">
        <f t="shared" si="23"/>
      </c>
      <c r="J205" s="26">
        <f t="shared" si="24"/>
      </c>
      <c r="K205" s="26">
        <f t="shared" si="25"/>
      </c>
      <c r="L205" s="35">
        <f>L204+141</f>
        <v>241</v>
      </c>
      <c r="M205" s="35">
        <f>M204+141</f>
        <v>211</v>
      </c>
      <c r="N205" s="35">
        <f>N204+141</f>
        <v>188</v>
      </c>
      <c r="O205" s="35">
        <f>O204+141</f>
        <v>181</v>
      </c>
      <c r="P205" s="24" t="str">
        <f>'不規則動詞テスト'!Z206</f>
        <v>歌う</v>
      </c>
      <c r="Q205" s="36" t="str">
        <f>'不規則動詞テスト'!AA206</f>
        <v>/sɪŋ/</v>
      </c>
      <c r="R205" s="36" t="str">
        <f>'不規則動詞テスト'!AB206</f>
        <v>/sæŋ/</v>
      </c>
      <c r="S205" s="36" t="str">
        <f>'不規則動詞テスト'!AC206</f>
        <v>/sʌŋ/</v>
      </c>
    </row>
    <row r="206" spans="1:19" ht="16.5" customHeight="1">
      <c r="A206" s="58">
        <f>IF(ISERROR(G206),"",G206)</f>
      </c>
      <c r="B206" s="14">
        <f>IF(ISERROR(H206),"",H206)</f>
      </c>
      <c r="C206" s="33">
        <f>IF($M$3=TRUE,"",IF(ISERROR(I206),"",I206))</f>
      </c>
      <c r="D206" s="33">
        <f>IF($M$3=TRUE,"",IF(ISERROR(J206),"",J206))</f>
      </c>
      <c r="E206" s="50">
        <f>IF($M$3=TRUE,"",IF(ISERROR(K206),"",K206))</f>
      </c>
      <c r="G206" s="60">
        <f>IF($L$5=TRUE,L206,"")</f>
      </c>
      <c r="H206" s="23">
        <f t="shared" si="22"/>
      </c>
      <c r="I206" s="26">
        <f t="shared" si="23"/>
      </c>
      <c r="J206" s="26">
        <f t="shared" si="24"/>
      </c>
      <c r="K206" s="26">
        <f t="shared" si="25"/>
      </c>
      <c r="L206" s="35">
        <v>101</v>
      </c>
      <c r="M206" s="35">
        <v>71</v>
      </c>
      <c r="P206" s="24">
        <f>'不規則動詞テスト'!Z207</f>
        <v>0</v>
      </c>
      <c r="Q206" s="36" t="str">
        <f>'不規則動詞テスト'!AA207</f>
        <v>sink</v>
      </c>
      <c r="R206" s="36" t="str">
        <f>'不規則動詞テスト'!AB207</f>
        <v>sank</v>
      </c>
      <c r="S206" s="36" t="str">
        <f>'不規則動詞テスト'!AC207</f>
        <v>sunk</v>
      </c>
    </row>
    <row r="207" spans="1:19" ht="13.5">
      <c r="A207" s="59"/>
      <c r="B207" s="17">
        <f aca="true" t="shared" si="26" ref="B207:B231">IF(ISERROR(H207),"",H207)</f>
      </c>
      <c r="C207" s="34">
        <f>IF($M$3=TRUE,"",IF($L$3=TRUE,"",IF(ISERROR(I207),"",I207)))</f>
      </c>
      <c r="D207" s="34">
        <f>IF($M$3=TRUE,"",IF($L$3=TRUE,"",IF(ISERROR(J207),"",J207)))</f>
      </c>
      <c r="E207" s="51">
        <f>IF($M$3=TRUE,"",IF($L$3=TRUE,"",IF(ISERROR(K207),"",K207)))</f>
      </c>
      <c r="G207" s="60"/>
      <c r="H207" s="23">
        <f t="shared" si="22"/>
      </c>
      <c r="I207" s="26">
        <f t="shared" si="23"/>
      </c>
      <c r="J207" s="26">
        <f t="shared" si="24"/>
      </c>
      <c r="K207" s="26">
        <f t="shared" si="25"/>
      </c>
      <c r="L207" s="35">
        <f>L206+141</f>
        <v>242</v>
      </c>
      <c r="M207" s="35">
        <f>M206+141</f>
        <v>212</v>
      </c>
      <c r="P207" s="24" t="str">
        <f>'不規則動詞テスト'!Z208</f>
        <v>沈む</v>
      </c>
      <c r="Q207" s="36" t="str">
        <f>'不規則動詞テスト'!AA208</f>
        <v>/sɪŋk/</v>
      </c>
      <c r="R207" s="36" t="str">
        <f>'不規則動詞テスト'!AB208</f>
        <v>/sæŋk/</v>
      </c>
      <c r="S207" s="36" t="str">
        <f>'不規則動詞テスト'!AC208</f>
        <v>/sʌŋk/</v>
      </c>
    </row>
    <row r="208" spans="1:19" ht="16.5" customHeight="1">
      <c r="A208" s="58">
        <f>IF(ISERROR(G208),"",G208)</f>
      </c>
      <c r="B208" s="14">
        <f t="shared" si="26"/>
      </c>
      <c r="C208" s="33">
        <f>IF($M$3=TRUE,"",IF(ISERROR(I208),"",I208))</f>
      </c>
      <c r="D208" s="33">
        <f>IF($M$3=TRUE,"",IF(ISERROR(J208),"",J208))</f>
      </c>
      <c r="E208" s="50">
        <f>IF($M$3=TRUE,"",IF(ISERROR(K208),"",K208))</f>
      </c>
      <c r="G208" s="60">
        <f>IF($L$5=TRUE,L208,"")</f>
      </c>
      <c r="H208" s="23">
        <f t="shared" si="22"/>
      </c>
      <c r="I208" s="26">
        <f t="shared" si="23"/>
      </c>
      <c r="J208" s="26">
        <f t="shared" si="24"/>
      </c>
      <c r="K208" s="26">
        <f t="shared" si="25"/>
      </c>
      <c r="L208" s="35">
        <v>102</v>
      </c>
      <c r="M208" s="35">
        <v>72</v>
      </c>
      <c r="N208" s="35">
        <v>48</v>
      </c>
      <c r="O208" s="35">
        <v>41</v>
      </c>
      <c r="P208" s="24">
        <f>'不規則動詞テスト'!Z209</f>
        <v>0</v>
      </c>
      <c r="Q208" s="36" t="str">
        <f>'不規則動詞テスト'!AA209</f>
        <v>sit</v>
      </c>
      <c r="R208" s="36" t="str">
        <f>'不規則動詞テスト'!AB209</f>
        <v>sat</v>
      </c>
      <c r="S208" s="36" t="str">
        <f>'不規則動詞テスト'!AC209</f>
        <v>sat</v>
      </c>
    </row>
    <row r="209" spans="1:19" ht="13.5">
      <c r="A209" s="59"/>
      <c r="B209" s="17">
        <f t="shared" si="26"/>
      </c>
      <c r="C209" s="34">
        <f>IF($M$3=TRUE,"",IF($L$3=TRUE,"",IF(ISERROR(I209),"",I209)))</f>
      </c>
      <c r="D209" s="34">
        <f>IF($M$3=TRUE,"",IF($L$3=TRUE,"",IF(ISERROR(J209),"",J209)))</f>
      </c>
      <c r="E209" s="51">
        <f>IF($M$3=TRUE,"",IF($L$3=TRUE,"",IF(ISERROR(K209),"",K209)))</f>
      </c>
      <c r="G209" s="60"/>
      <c r="H209" s="23">
        <f t="shared" si="22"/>
      </c>
      <c r="I209" s="26">
        <f t="shared" si="23"/>
      </c>
      <c r="J209" s="26">
        <f t="shared" si="24"/>
      </c>
      <c r="K209" s="26">
        <f t="shared" si="25"/>
      </c>
      <c r="L209" s="35">
        <f>L208+141</f>
        <v>243</v>
      </c>
      <c r="M209" s="35">
        <f>M208+141</f>
        <v>213</v>
      </c>
      <c r="N209" s="35">
        <f>N208+141</f>
        <v>189</v>
      </c>
      <c r="O209" s="35">
        <f>O208+141</f>
        <v>182</v>
      </c>
      <c r="P209" s="24" t="str">
        <f>'不規則動詞テスト'!Z210</f>
        <v>すわる</v>
      </c>
      <c r="Q209" s="36" t="str">
        <f>'不規則動詞テスト'!AA210</f>
        <v>/sɪt/</v>
      </c>
      <c r="R209" s="36" t="str">
        <f>'不規則動詞テスト'!AB210</f>
        <v>/sæt/</v>
      </c>
      <c r="S209" s="36" t="str">
        <f>'不規則動詞テスト'!AC210</f>
        <v>/sæt/</v>
      </c>
    </row>
    <row r="210" spans="1:19" ht="16.5" customHeight="1">
      <c r="A210" s="58">
        <f>IF(ISERROR(G210),"",G210)</f>
      </c>
      <c r="B210" s="14">
        <f t="shared" si="26"/>
      </c>
      <c r="C210" s="33">
        <f>IF($M$3=TRUE,"",IF(ISERROR(I210),"",I210))</f>
      </c>
      <c r="D210" s="33">
        <f>IF($M$3=TRUE,"",IF(ISERROR(J210),"",J210))</f>
      </c>
      <c r="E210" s="50">
        <f>IF($M$3=TRUE,"",IF(ISERROR(K210),"",K210))</f>
      </c>
      <c r="G210" s="60">
        <f>IF($L$5=TRUE,L210,"")</f>
      </c>
      <c r="H210" s="23">
        <f t="shared" si="22"/>
      </c>
      <c r="I210" s="26">
        <f t="shared" si="23"/>
      </c>
      <c r="J210" s="26">
        <f t="shared" si="24"/>
      </c>
      <c r="K210" s="26">
        <f t="shared" si="25"/>
      </c>
      <c r="L210" s="35">
        <v>103</v>
      </c>
      <c r="P210" s="24">
        <f>'不規則動詞テスト'!Z211</f>
        <v>0</v>
      </c>
      <c r="Q210" s="36" t="str">
        <f>'不規則動詞テスト'!AA211</f>
        <v>slay</v>
      </c>
      <c r="R210" s="36" t="str">
        <f>'不規則動詞テスト'!AB211</f>
        <v>slew</v>
      </c>
      <c r="S210" s="36" t="str">
        <f>'不規則動詞テスト'!AC211</f>
        <v>slain</v>
      </c>
    </row>
    <row r="211" spans="1:19" ht="13.5">
      <c r="A211" s="59"/>
      <c r="B211" s="17">
        <f t="shared" si="26"/>
      </c>
      <c r="C211" s="34">
        <f>IF($M$3=TRUE,"",IF($L$3=TRUE,"",IF(ISERROR(I211),"",I211)))</f>
      </c>
      <c r="D211" s="34">
        <f>IF($M$3=TRUE,"",IF($L$3=TRUE,"",IF(ISERROR(J211),"",J211)))</f>
      </c>
      <c r="E211" s="51">
        <f>IF($M$3=TRUE,"",IF($L$3=TRUE,"",IF(ISERROR(K211),"",K211)))</f>
      </c>
      <c r="G211" s="60"/>
      <c r="H211" s="23">
        <f t="shared" si="22"/>
      </c>
      <c r="I211" s="26">
        <f t="shared" si="23"/>
      </c>
      <c r="J211" s="26">
        <f t="shared" si="24"/>
      </c>
      <c r="K211" s="26">
        <f t="shared" si="25"/>
      </c>
      <c r="L211" s="35">
        <f>L210+141</f>
        <v>244</v>
      </c>
      <c r="P211" s="24" t="str">
        <f>'不規則動詞テスト'!Z212</f>
        <v>殺害する</v>
      </c>
      <c r="Q211" s="36" t="str">
        <f>'不規則動詞テスト'!AA212</f>
        <v>/sleɪ/</v>
      </c>
      <c r="R211" s="36" t="str">
        <f>'不規則動詞テスト'!AB212</f>
        <v>/sluː/</v>
      </c>
      <c r="S211" s="36" t="str">
        <f>'不規則動詞テスト'!AC212</f>
        <v>/sleɪn/</v>
      </c>
    </row>
    <row r="212" spans="1:19" ht="16.5" customHeight="1">
      <c r="A212" s="58">
        <f>IF(ISERROR(G212),"",G212)</f>
      </c>
      <c r="B212" s="14">
        <f t="shared" si="26"/>
      </c>
      <c r="C212" s="33">
        <f>IF($M$3=TRUE,"",IF(ISERROR(I212),"",I212))</f>
      </c>
      <c r="D212" s="33">
        <f>IF($M$3=TRUE,"",IF(ISERROR(J212),"",J212))</f>
      </c>
      <c r="E212" s="50">
        <f>IF($M$3=TRUE,"",IF(ISERROR(K212),"",K212))</f>
      </c>
      <c r="G212" s="60">
        <f>IF($L$5=TRUE,L212,"")</f>
      </c>
      <c r="H212" s="23">
        <f t="shared" si="22"/>
      </c>
      <c r="I212" s="26">
        <f t="shared" si="23"/>
      </c>
      <c r="J212" s="26">
        <f t="shared" si="24"/>
      </c>
      <c r="K212" s="26">
        <f t="shared" si="25"/>
      </c>
      <c r="L212" s="35">
        <v>104</v>
      </c>
      <c r="M212" s="35">
        <v>73</v>
      </c>
      <c r="N212" s="35">
        <v>49</v>
      </c>
      <c r="O212" s="35">
        <v>42</v>
      </c>
      <c r="P212" s="24">
        <f>'不規則動詞テスト'!Z213</f>
        <v>0</v>
      </c>
      <c r="Q212" s="36" t="str">
        <f>'不規則動詞テスト'!AA213</f>
        <v>sleep</v>
      </c>
      <c r="R212" s="36" t="str">
        <f>'不規則動詞テスト'!AB213</f>
        <v>slept</v>
      </c>
      <c r="S212" s="36" t="str">
        <f>'不規則動詞テスト'!AC213</f>
        <v>slept</v>
      </c>
    </row>
    <row r="213" spans="1:19" ht="13.5">
      <c r="A213" s="59"/>
      <c r="B213" s="17">
        <f t="shared" si="26"/>
      </c>
      <c r="C213" s="34">
        <f>IF($M$3=TRUE,"",IF($L$3=TRUE,"",IF(ISERROR(I213),"",I213)))</f>
      </c>
      <c r="D213" s="34">
        <f>IF($M$3=TRUE,"",IF($L$3=TRUE,"",IF(ISERROR(J213),"",J213)))</f>
      </c>
      <c r="E213" s="51">
        <f>IF($M$3=TRUE,"",IF($L$3=TRUE,"",IF(ISERROR(K213),"",K213)))</f>
      </c>
      <c r="G213" s="60"/>
      <c r="H213" s="23">
        <f t="shared" si="22"/>
      </c>
      <c r="I213" s="26">
        <f t="shared" si="23"/>
      </c>
      <c r="J213" s="26">
        <f t="shared" si="24"/>
      </c>
      <c r="K213" s="26">
        <f t="shared" si="25"/>
      </c>
      <c r="L213" s="35">
        <f>L212+141</f>
        <v>245</v>
      </c>
      <c r="M213" s="35">
        <f>M212+141</f>
        <v>214</v>
      </c>
      <c r="N213" s="35">
        <f>N212+141</f>
        <v>190</v>
      </c>
      <c r="O213" s="35">
        <f>O212+141</f>
        <v>183</v>
      </c>
      <c r="P213" s="24" t="str">
        <f>'不規則動詞テスト'!Z214</f>
        <v>眠る</v>
      </c>
      <c r="Q213" s="36" t="str">
        <f>'不規則動詞テスト'!AA214</f>
        <v>/sliːp/</v>
      </c>
      <c r="R213" s="36" t="str">
        <f>'不規則動詞テスト'!AB214</f>
        <v>/slept/</v>
      </c>
      <c r="S213" s="36" t="str">
        <f>'不規則動詞テスト'!AC214</f>
        <v>/slept/</v>
      </c>
    </row>
    <row r="214" spans="1:19" ht="16.5" customHeight="1">
      <c r="A214" s="58">
        <f>IF(ISERROR(G214),"",G214)</f>
      </c>
      <c r="B214" s="14">
        <f t="shared" si="26"/>
      </c>
      <c r="C214" s="33">
        <f>IF($M$3=TRUE,"",IF(ISERROR(I214),"",I214))</f>
      </c>
      <c r="D214" s="33">
        <f>IF($M$3=TRUE,"",IF(ISERROR(J214),"",J214))</f>
      </c>
      <c r="E214" s="50">
        <f>IF($M$3=TRUE,"",IF(ISERROR(K214),"",K214))</f>
      </c>
      <c r="G214" s="60">
        <f>IF($L$5=TRUE,L214,"")</f>
      </c>
      <c r="H214" s="23">
        <f t="shared" si="22"/>
      </c>
      <c r="I214" s="26">
        <f t="shared" si="23"/>
      </c>
      <c r="J214" s="26">
        <f t="shared" si="24"/>
      </c>
      <c r="K214" s="26">
        <f t="shared" si="25"/>
      </c>
      <c r="L214" s="35">
        <v>105</v>
      </c>
      <c r="P214" s="24" t="str">
        <f>'不規則動詞テスト'!Z215</f>
        <v>すべる</v>
      </c>
      <c r="Q214" s="36" t="str">
        <f>'不規則動詞テスト'!AA215</f>
        <v>slide</v>
      </c>
      <c r="R214" s="36" t="str">
        <f>'不規則動詞テスト'!AB215</f>
        <v>slid</v>
      </c>
      <c r="S214" s="36" t="str">
        <f>'不規則動詞テスト'!AC215</f>
        <v>slid</v>
      </c>
    </row>
    <row r="215" spans="1:19" ht="13.5">
      <c r="A215" s="59"/>
      <c r="B215" s="17">
        <f t="shared" si="26"/>
      </c>
      <c r="C215" s="34">
        <f>IF($M$3=TRUE,"",IF($L$3=TRUE,"",IF(ISERROR(I215),"",I215)))</f>
      </c>
      <c r="D215" s="34">
        <f>IF($M$3=TRUE,"",IF($L$3=TRUE,"",IF(ISERROR(J215),"",J215)))</f>
      </c>
      <c r="E215" s="51">
        <f>IF($M$3=TRUE,"",IF($L$3=TRUE,"",IF(ISERROR(K215),"",K215)))</f>
      </c>
      <c r="G215" s="60"/>
      <c r="H215" s="23">
        <f t="shared" si="22"/>
      </c>
      <c r="I215" s="26">
        <f t="shared" si="23"/>
      </c>
      <c r="J215" s="26">
        <f t="shared" si="24"/>
      </c>
      <c r="K215" s="26">
        <f t="shared" si="25"/>
      </c>
      <c r="L215" s="35">
        <f>L214+141</f>
        <v>246</v>
      </c>
      <c r="P215" s="24" t="str">
        <f>'不規則動詞テスト'!Z216</f>
        <v>滑走する</v>
      </c>
      <c r="Q215" s="36" t="str">
        <f>'不規則動詞テスト'!AA216</f>
        <v>/slaɪd/</v>
      </c>
      <c r="R215" s="36" t="str">
        <f>'不規則動詞テスト'!AB216</f>
        <v>/slɪd/</v>
      </c>
      <c r="S215" s="36" t="str">
        <f>'不規則動詞テスト'!AC216</f>
        <v>/slɪd/</v>
      </c>
    </row>
    <row r="216" spans="1:19" ht="16.5" customHeight="1">
      <c r="A216" s="58">
        <f>IF(ISERROR(G216),"",G216)</f>
      </c>
      <c r="B216" s="14">
        <f t="shared" si="26"/>
      </c>
      <c r="C216" s="33">
        <f>IF($M$3=TRUE,"",IF(ISERROR(I216),"",I216))</f>
      </c>
      <c r="D216" s="33">
        <f>IF($M$3=TRUE,"",IF(ISERROR(J216),"",J216))</f>
      </c>
      <c r="E216" s="50">
        <f>IF($M$3=TRUE,"",IF(ISERROR(K216),"",K216))</f>
      </c>
      <c r="G216" s="60">
        <f>IF($L$5=TRUE,L216,"")</f>
      </c>
      <c r="H216" s="23">
        <f t="shared" si="22"/>
      </c>
      <c r="I216" s="26">
        <f t="shared" si="23"/>
      </c>
      <c r="J216" s="26">
        <f t="shared" si="24"/>
      </c>
      <c r="K216" s="26">
        <f t="shared" si="25"/>
      </c>
      <c r="L216" s="35">
        <v>106</v>
      </c>
      <c r="P216" s="24" t="str">
        <f>'不規則動詞テスト'!Z217</f>
        <v>におう</v>
      </c>
      <c r="Q216" s="36" t="str">
        <f>'不規則動詞テスト'!AA217</f>
        <v>smell</v>
      </c>
      <c r="R216" s="36" t="str">
        <f>'不規則動詞テスト'!AB217</f>
        <v>smelt</v>
      </c>
      <c r="S216" s="36" t="str">
        <f>'不規則動詞テスト'!AC217</f>
        <v>smelt</v>
      </c>
    </row>
    <row r="217" spans="1:19" ht="13.5">
      <c r="A217" s="59"/>
      <c r="B217" s="17">
        <f t="shared" si="26"/>
      </c>
      <c r="C217" s="34">
        <f>IF($M$3=TRUE,"",IF($L$3=TRUE,"",IF(ISERROR(I217),"",I217)))</f>
      </c>
      <c r="D217" s="34">
        <f>IF($M$3=TRUE,"",IF($L$3=TRUE,"",IF(ISERROR(J217),"",J217)))</f>
      </c>
      <c r="E217" s="51">
        <f>IF($M$3=TRUE,"",IF($L$3=TRUE,"",IF(ISERROR(K217),"",K217)))</f>
      </c>
      <c r="G217" s="60"/>
      <c r="H217" s="23">
        <f t="shared" si="22"/>
      </c>
      <c r="I217" s="26">
        <f t="shared" si="23"/>
      </c>
      <c r="J217" s="26">
        <f t="shared" si="24"/>
      </c>
      <c r="K217" s="26">
        <f t="shared" si="25"/>
      </c>
      <c r="L217" s="35">
        <f>L216+141</f>
        <v>247</v>
      </c>
      <c r="P217" s="24" t="str">
        <f>'不規則動詞テスト'!Z218</f>
        <v>においをかぐ</v>
      </c>
      <c r="Q217" s="36" t="str">
        <f>'不規則動詞テスト'!AA218</f>
        <v>/smel/</v>
      </c>
      <c r="R217" s="36" t="str">
        <f>'不規則動詞テスト'!AB218</f>
        <v>/smelt/</v>
      </c>
      <c r="S217" s="36" t="str">
        <f>'不規則動詞テスト'!AC218</f>
        <v>/smelt/</v>
      </c>
    </row>
    <row r="218" spans="1:19" ht="16.5" customHeight="1">
      <c r="A218" s="58">
        <f>IF(ISERROR(G218),"",G218)</f>
      </c>
      <c r="B218" s="14">
        <f t="shared" si="26"/>
      </c>
      <c r="C218" s="33">
        <f>IF($M$3=TRUE,"",IF(ISERROR(I218),"",I218))</f>
      </c>
      <c r="D218" s="33">
        <f>IF($M$3=TRUE,"",IF(ISERROR(J218),"",J218))</f>
      </c>
      <c r="E218" s="50">
        <f>IF($M$3=TRUE,"",IF(ISERROR(K218),"",K218))</f>
      </c>
      <c r="G218" s="60">
        <f>IF($L$5=TRUE,L218,"")</f>
      </c>
      <c r="H218" s="23">
        <f t="shared" si="22"/>
      </c>
      <c r="I218" s="26">
        <f t="shared" si="23"/>
      </c>
      <c r="J218" s="26">
        <f t="shared" si="24"/>
      </c>
      <c r="K218" s="26">
        <f t="shared" si="25"/>
      </c>
      <c r="L218" s="35">
        <v>107</v>
      </c>
      <c r="P218" s="24">
        <f>'不規則動詞テスト'!Z219</f>
        <v>0</v>
      </c>
      <c r="Q218" s="36" t="str">
        <f>'不規則動詞テスト'!AA219</f>
        <v>sow</v>
      </c>
      <c r="R218" s="36" t="str">
        <f>'不規則動詞テスト'!AB219</f>
        <v>sowed</v>
      </c>
      <c r="S218" s="36" t="str">
        <f>'不規則動詞テスト'!AC219</f>
        <v>sown</v>
      </c>
    </row>
    <row r="219" spans="1:19" ht="13.5">
      <c r="A219" s="59"/>
      <c r="B219" s="17">
        <f t="shared" si="26"/>
      </c>
      <c r="C219" s="34">
        <f>IF($M$3=TRUE,"",IF($L$3=TRUE,"",IF(ISERROR(I219),"",I219)))</f>
      </c>
      <c r="D219" s="34">
        <f>IF($M$3=TRUE,"",IF($L$3=TRUE,"",IF(ISERROR(J219),"",J219)))</f>
      </c>
      <c r="E219" s="51">
        <f>IF($M$3=TRUE,"",IF($L$3=TRUE,"",IF(ISERROR(K219),"",K219)))</f>
      </c>
      <c r="G219" s="60"/>
      <c r="H219" s="23">
        <f t="shared" si="22"/>
      </c>
      <c r="I219" s="26">
        <f t="shared" si="23"/>
      </c>
      <c r="J219" s="26">
        <f t="shared" si="24"/>
      </c>
      <c r="K219" s="26">
        <f t="shared" si="25"/>
      </c>
      <c r="L219" s="35">
        <f>L218+141</f>
        <v>248</v>
      </c>
      <c r="P219" s="24" t="str">
        <f>'不規則動詞テスト'!Z220</f>
        <v>(種を)まく</v>
      </c>
      <c r="Q219" s="36" t="str">
        <f>'不規則動詞テスト'!AA220</f>
        <v>/sou/</v>
      </c>
      <c r="R219" s="36" t="str">
        <f>'不規則動詞テスト'!AB220</f>
        <v>/soud/</v>
      </c>
      <c r="S219" s="36" t="str">
        <f>'不規則動詞テスト'!AC220</f>
        <v>/soun/  (/soud/)</v>
      </c>
    </row>
    <row r="220" spans="1:19" ht="16.5" customHeight="1">
      <c r="A220" s="58">
        <f>IF(ISERROR(G220),"",G220)</f>
      </c>
      <c r="B220" s="14">
        <f t="shared" si="26"/>
      </c>
      <c r="C220" s="33">
        <f>IF($M$3=TRUE,"",IF(ISERROR(I220),"",I220))</f>
      </c>
      <c r="D220" s="33">
        <f>IF($M$3=TRUE,"",IF(ISERROR(J220),"",J220))</f>
      </c>
      <c r="E220" s="50">
        <f>IF($M$3=TRUE,"",IF(ISERROR(K220),"",K220))</f>
      </c>
      <c r="G220" s="60">
        <f>IF($L$5=TRUE,L220,"")</f>
      </c>
      <c r="H220" s="23">
        <f t="shared" si="22"/>
      </c>
      <c r="I220" s="26">
        <f t="shared" si="23"/>
      </c>
      <c r="J220" s="26">
        <f t="shared" si="24"/>
      </c>
      <c r="K220" s="26">
        <f t="shared" si="25"/>
      </c>
      <c r="L220" s="35">
        <v>108</v>
      </c>
      <c r="M220" s="35">
        <v>74</v>
      </c>
      <c r="N220" s="35">
        <v>50</v>
      </c>
      <c r="O220" s="35">
        <v>43</v>
      </c>
      <c r="P220" s="24" t="str">
        <f>'不規則動詞テスト'!Z221</f>
        <v>しゃべる</v>
      </c>
      <c r="Q220" s="36" t="str">
        <f>'不規則動詞テスト'!AA221</f>
        <v>speak</v>
      </c>
      <c r="R220" s="36" t="str">
        <f>'不規則動詞テスト'!AB221</f>
        <v>spoke</v>
      </c>
      <c r="S220" s="36" t="str">
        <f>'不規則動詞テスト'!AC221</f>
        <v>spoken</v>
      </c>
    </row>
    <row r="221" spans="1:19" ht="13.5">
      <c r="A221" s="59"/>
      <c r="B221" s="17">
        <f t="shared" si="26"/>
      </c>
      <c r="C221" s="34">
        <f>IF($M$3=TRUE,"",IF($L$3=TRUE,"",IF(ISERROR(I221),"",I221)))</f>
      </c>
      <c r="D221" s="34">
        <f>IF($M$3=TRUE,"",IF($L$3=TRUE,"",IF(ISERROR(J221),"",J221)))</f>
      </c>
      <c r="E221" s="51">
        <f>IF($M$3=TRUE,"",IF($L$3=TRUE,"",IF(ISERROR(K221),"",K221)))</f>
      </c>
      <c r="G221" s="60"/>
      <c r="H221" s="23">
        <f t="shared" si="22"/>
      </c>
      <c r="I221" s="26">
        <f t="shared" si="23"/>
      </c>
      <c r="J221" s="26">
        <f t="shared" si="24"/>
      </c>
      <c r="K221" s="26">
        <f t="shared" si="25"/>
      </c>
      <c r="L221" s="35">
        <f>L220+141</f>
        <v>249</v>
      </c>
      <c r="M221" s="35">
        <f>M220+141</f>
        <v>215</v>
      </c>
      <c r="N221" s="35">
        <f>N220+141</f>
        <v>191</v>
      </c>
      <c r="O221" s="35">
        <f>O220+141</f>
        <v>184</v>
      </c>
      <c r="P221" s="24" t="str">
        <f>'不規則動詞テスト'!Z222</f>
        <v>話す</v>
      </c>
      <c r="Q221" s="36" t="str">
        <f>'不規則動詞テスト'!AA222</f>
        <v>/spiːk/</v>
      </c>
      <c r="R221" s="36" t="str">
        <f>'不規則動詞テスト'!AB222</f>
        <v>/spouk/</v>
      </c>
      <c r="S221" s="36" t="str">
        <f>'不規則動詞テスト'!AC222</f>
        <v>/spoukn/</v>
      </c>
    </row>
    <row r="222" spans="1:19" ht="16.5" customHeight="1">
      <c r="A222" s="58">
        <f>IF(ISERROR(G222),"",G222)</f>
      </c>
      <c r="B222" s="14">
        <f t="shared" si="26"/>
      </c>
      <c r="C222" s="33">
        <f>IF($M$3=TRUE,"",IF(ISERROR(I222),"",I222))</f>
      </c>
      <c r="D222" s="33">
        <f>IF($M$3=TRUE,"",IF(ISERROR(J222),"",J222))</f>
      </c>
      <c r="E222" s="50">
        <f>IF($M$3=TRUE,"",IF(ISERROR(K222),"",K222))</f>
      </c>
      <c r="G222" s="60">
        <f>IF($L$5=TRUE,L222,"")</f>
      </c>
      <c r="H222" s="23">
        <f t="shared" si="22"/>
      </c>
      <c r="I222" s="26">
        <f t="shared" si="23"/>
      </c>
      <c r="J222" s="26">
        <f t="shared" si="24"/>
      </c>
      <c r="K222" s="26">
        <f t="shared" si="25"/>
      </c>
      <c r="L222" s="35">
        <v>109</v>
      </c>
      <c r="P222" s="24">
        <f>'不規則動詞テスト'!Z223</f>
        <v>0</v>
      </c>
      <c r="Q222" s="36" t="str">
        <f>'不規則動詞テスト'!AA223</f>
        <v>spell</v>
      </c>
      <c r="R222" s="36" t="str">
        <f>'不規則動詞テスト'!AB223</f>
        <v>spelt (spelled)</v>
      </c>
      <c r="S222" s="36" t="str">
        <f>'不規則動詞テスト'!AC223</f>
        <v>spelt (spelled)</v>
      </c>
    </row>
    <row r="223" spans="1:19" ht="13.5">
      <c r="A223" s="59"/>
      <c r="B223" s="17">
        <f t="shared" si="26"/>
      </c>
      <c r="C223" s="34">
        <f>IF($M$3=TRUE,"",IF($L$3=TRUE,"",IF(ISERROR(I223),"",I223)))</f>
      </c>
      <c r="D223" s="34">
        <f>IF($M$3=TRUE,"",IF($L$3=TRUE,"",IF(ISERROR(J223),"",J223)))</f>
      </c>
      <c r="E223" s="51">
        <f>IF($M$3=TRUE,"",IF($L$3=TRUE,"",IF(ISERROR(K223),"",K223)))</f>
      </c>
      <c r="G223" s="60"/>
      <c r="H223" s="23">
        <f t="shared" si="22"/>
      </c>
      <c r="I223" s="26">
        <f t="shared" si="23"/>
      </c>
      <c r="J223" s="26">
        <f t="shared" si="24"/>
      </c>
      <c r="K223" s="26">
        <f t="shared" si="25"/>
      </c>
      <c r="L223" s="35">
        <f>L222+141</f>
        <v>250</v>
      </c>
      <c r="P223" s="24" t="str">
        <f>'不規則動詞テスト'!Z224</f>
        <v>つづる</v>
      </c>
      <c r="Q223" s="36" t="str">
        <f>'不規則動詞テスト'!AA224</f>
        <v>/spel/</v>
      </c>
      <c r="R223" s="36" t="str">
        <f>'不規則動詞テスト'!AB224</f>
        <v>/spelt/ (/speld/)</v>
      </c>
      <c r="S223" s="36" t="str">
        <f>'不規則動詞テスト'!AC224</f>
        <v>/spelt/ (/speld/)</v>
      </c>
    </row>
    <row r="224" spans="1:19" ht="16.5" customHeight="1">
      <c r="A224" s="58">
        <f>IF(ISERROR(G224),"",G224)</f>
      </c>
      <c r="B224" s="14">
        <f t="shared" si="26"/>
      </c>
      <c r="C224" s="33">
        <f>IF($M$3=TRUE,"",IF(ISERROR(I224),"",I224))</f>
      </c>
      <c r="D224" s="33">
        <f>IF($M$3=TRUE,"",IF(ISERROR(J224),"",J224))</f>
      </c>
      <c r="E224" s="50">
        <f>IF($M$3=TRUE,"",IF(ISERROR(K224),"",K224))</f>
      </c>
      <c r="G224" s="60">
        <f>IF($L$5=TRUE,L224,"")</f>
      </c>
      <c r="H224" s="23">
        <f t="shared" si="22"/>
      </c>
      <c r="I224" s="26">
        <f t="shared" si="23"/>
      </c>
      <c r="J224" s="26">
        <f t="shared" si="24"/>
      </c>
      <c r="K224" s="26">
        <f t="shared" si="25"/>
      </c>
      <c r="L224" s="35">
        <v>110</v>
      </c>
      <c r="M224" s="35">
        <v>75</v>
      </c>
      <c r="N224" s="35">
        <v>51</v>
      </c>
      <c r="O224" s="35">
        <v>44</v>
      </c>
      <c r="P224" s="24" t="str">
        <f>'不規則動詞テスト'!Z225</f>
        <v>費やす</v>
      </c>
      <c r="Q224" s="36" t="str">
        <f>'不規則動詞テスト'!AA225</f>
        <v>spend</v>
      </c>
      <c r="R224" s="36" t="str">
        <f>'不規則動詞テスト'!AB225</f>
        <v>spent</v>
      </c>
      <c r="S224" s="36" t="str">
        <f>'不規則動詞テスト'!AC225</f>
        <v>spent</v>
      </c>
    </row>
    <row r="225" spans="1:19" ht="13.5">
      <c r="A225" s="59"/>
      <c r="B225" s="17">
        <f t="shared" si="26"/>
      </c>
      <c r="C225" s="34">
        <f>IF($M$3=TRUE,"",IF($L$3=TRUE,"",IF(ISERROR(I225),"",I225)))</f>
      </c>
      <c r="D225" s="34">
        <f>IF($M$3=TRUE,"",IF($L$3=TRUE,"",IF(ISERROR(J225),"",J225)))</f>
      </c>
      <c r="E225" s="51">
        <f>IF($M$3=TRUE,"",IF($L$3=TRUE,"",IF(ISERROR(K225),"",K225)))</f>
      </c>
      <c r="G225" s="60"/>
      <c r="H225" s="23">
        <f t="shared" si="22"/>
      </c>
      <c r="I225" s="26">
        <f t="shared" si="23"/>
      </c>
      <c r="J225" s="26">
        <f t="shared" si="24"/>
      </c>
      <c r="K225" s="26">
        <f t="shared" si="25"/>
      </c>
      <c r="L225" s="35">
        <f>L224+141</f>
        <v>251</v>
      </c>
      <c r="M225" s="35">
        <f>M224+141</f>
        <v>216</v>
      </c>
      <c r="N225" s="35">
        <f>N224+141</f>
        <v>192</v>
      </c>
      <c r="O225" s="35">
        <f>O224+141</f>
        <v>185</v>
      </c>
      <c r="P225" s="24" t="str">
        <f>'不規則動詞テスト'!Z226</f>
        <v>過ごす</v>
      </c>
      <c r="Q225" s="36" t="str">
        <f>'不規則動詞テスト'!AA226</f>
        <v>/spend/</v>
      </c>
      <c r="R225" s="36" t="str">
        <f>'不規則動詞テスト'!AB226</f>
        <v>/spent/</v>
      </c>
      <c r="S225" s="36" t="str">
        <f>'不規則動詞テスト'!AC226</f>
        <v>/spent/</v>
      </c>
    </row>
    <row r="226" spans="1:19" ht="16.5" customHeight="1">
      <c r="A226" s="58">
        <f>IF(ISERROR(G226),"",G226)</f>
      </c>
      <c r="B226" s="14">
        <f t="shared" si="26"/>
      </c>
      <c r="C226" s="33">
        <f>IF($M$3=TRUE,"",IF(ISERROR(I226),"",I226))</f>
      </c>
      <c r="D226" s="33">
        <f>IF($M$3=TRUE,"",IF(ISERROR(J226),"",J226))</f>
      </c>
      <c r="E226" s="50">
        <f>IF($M$3=TRUE,"",IF(ISERROR(K226),"",K226))</f>
      </c>
      <c r="G226" s="60">
        <f>IF($L$5=TRUE,L226,"")</f>
      </c>
      <c r="H226" s="23">
        <f t="shared" si="22"/>
      </c>
      <c r="I226" s="26">
        <f t="shared" si="23"/>
      </c>
      <c r="J226" s="26">
        <f t="shared" si="24"/>
      </c>
      <c r="K226" s="26">
        <f t="shared" si="25"/>
      </c>
      <c r="L226" s="35">
        <v>111</v>
      </c>
      <c r="P226" s="24" t="str">
        <f>'不規則動詞テスト'!Z227</f>
        <v>こぼす</v>
      </c>
      <c r="Q226" s="36" t="str">
        <f>'不規則動詞テスト'!AA227</f>
        <v>spill</v>
      </c>
      <c r="R226" s="36" t="str">
        <f>'不規則動詞テスト'!AB227</f>
        <v>spilt (spilled)</v>
      </c>
      <c r="S226" s="36" t="str">
        <f>'不規則動詞テスト'!AC227</f>
        <v>spilt (spilled)</v>
      </c>
    </row>
    <row r="227" spans="1:19" ht="13.5">
      <c r="A227" s="59"/>
      <c r="B227" s="17">
        <f t="shared" si="26"/>
      </c>
      <c r="C227" s="34">
        <f>IF($M$3=TRUE,"",IF($L$3=TRUE,"",IF(ISERROR(I227),"",I227)))</f>
      </c>
      <c r="D227" s="34">
        <f>IF($M$3=TRUE,"",IF($L$3=TRUE,"",IF(ISERROR(J227),"",J227)))</f>
      </c>
      <c r="E227" s="51">
        <f>IF($M$3=TRUE,"",IF($L$3=TRUE,"",IF(ISERROR(K227),"",K227)))</f>
      </c>
      <c r="G227" s="60"/>
      <c r="H227" s="23">
        <f t="shared" si="22"/>
      </c>
      <c r="I227" s="26">
        <f t="shared" si="23"/>
      </c>
      <c r="J227" s="26">
        <f t="shared" si="24"/>
      </c>
      <c r="K227" s="26">
        <f t="shared" si="25"/>
      </c>
      <c r="L227" s="35">
        <f>L226+141</f>
        <v>252</v>
      </c>
      <c r="P227" s="24" t="str">
        <f>'不規則動詞テスト'!Z228</f>
        <v>こぼれる</v>
      </c>
      <c r="Q227" s="36" t="str">
        <f>'不規則動詞テスト'!AA228</f>
        <v>/spɪl/</v>
      </c>
      <c r="R227" s="36" t="str">
        <f>'不規則動詞テスト'!AB228</f>
        <v>/spɪlt/ (/spɪld/)</v>
      </c>
      <c r="S227" s="36" t="str">
        <f>'不規則動詞テスト'!AC228</f>
        <v>/spɪlt/ (/spɪld/)</v>
      </c>
    </row>
    <row r="228" spans="1:19" ht="16.5" customHeight="1">
      <c r="A228" s="58">
        <f>IF(ISERROR(G228),"",G228)</f>
      </c>
      <c r="B228" s="14">
        <f t="shared" si="26"/>
      </c>
      <c r="C228" s="33">
        <f>IF($M$3=TRUE,"",IF(ISERROR(I228),"",I228))</f>
      </c>
      <c r="D228" s="33">
        <f>IF($M$3=TRUE,"",IF(ISERROR(J228),"",J228))</f>
      </c>
      <c r="E228" s="50">
        <f>IF($M$3=TRUE,"",IF(ISERROR(K228),"",K228))</f>
      </c>
      <c r="G228" s="60">
        <f>IF($L$5=TRUE,L228,"")</f>
      </c>
      <c r="H228" s="23">
        <f t="shared" si="22"/>
      </c>
      <c r="I228" s="26">
        <f t="shared" si="23"/>
      </c>
      <c r="J228" s="26">
        <f t="shared" si="24"/>
      </c>
      <c r="K228" s="26">
        <f t="shared" si="25"/>
      </c>
      <c r="L228" s="35">
        <v>112</v>
      </c>
      <c r="P228" s="24" t="str">
        <f>'不規則動詞テスト'!Z229</f>
        <v>つむぐ</v>
      </c>
      <c r="Q228" s="36" t="str">
        <f>'不規則動詞テスト'!AA229</f>
        <v>spin</v>
      </c>
      <c r="R228" s="36" t="str">
        <f>'不規則動詞テスト'!AB229</f>
        <v>spun</v>
      </c>
      <c r="S228" s="36" t="str">
        <f>'不規則動詞テスト'!AC229</f>
        <v>spun</v>
      </c>
    </row>
    <row r="229" spans="1:19" ht="13.5">
      <c r="A229" s="59"/>
      <c r="B229" s="17">
        <f t="shared" si="26"/>
      </c>
      <c r="C229" s="34">
        <f>IF($M$3=TRUE,"",IF($L$3=TRUE,"",IF(ISERROR(I229),"",I229)))</f>
      </c>
      <c r="D229" s="34">
        <f>IF($M$3=TRUE,"",IF($L$3=TRUE,"",IF(ISERROR(J229),"",J229)))</f>
      </c>
      <c r="E229" s="51">
        <f>IF($M$3=TRUE,"",IF($L$3=TRUE,"",IF(ISERROR(K229),"",K229)))</f>
      </c>
      <c r="G229" s="60"/>
      <c r="H229" s="23">
        <f t="shared" si="22"/>
      </c>
      <c r="I229" s="26">
        <f t="shared" si="23"/>
      </c>
      <c r="J229" s="26">
        <f t="shared" si="24"/>
      </c>
      <c r="K229" s="26">
        <f t="shared" si="25"/>
      </c>
      <c r="L229" s="35">
        <f>L228+141</f>
        <v>253</v>
      </c>
      <c r="P229" s="24" t="str">
        <f>'不規則動詞テスト'!Z230</f>
        <v>くるくる回る</v>
      </c>
      <c r="Q229" s="36" t="str">
        <f>'不規則動詞テスト'!AA230</f>
        <v>/spɪn/</v>
      </c>
      <c r="R229" s="36" t="str">
        <f>'不規則動詞テスト'!AB230</f>
        <v>/spʌn/</v>
      </c>
      <c r="S229" s="36" t="str">
        <f>'不規則動詞テスト'!AC230</f>
        <v>/spʌn/</v>
      </c>
    </row>
    <row r="230" spans="1:19" ht="16.5" customHeight="1">
      <c r="A230" s="58">
        <f>IF(ISERROR(G230),"",G230)</f>
      </c>
      <c r="B230" s="14">
        <f t="shared" si="26"/>
      </c>
      <c r="C230" s="33">
        <f>IF($M$3=TRUE,"",IF(ISERROR(I230),"",I230))</f>
      </c>
      <c r="D230" s="33">
        <f>IF($M$3=TRUE,"",IF(ISERROR(J230),"",J230))</f>
      </c>
      <c r="E230" s="50">
        <f>IF($M$3=TRUE,"",IF(ISERROR(K230),"",K230))</f>
      </c>
      <c r="G230" s="60">
        <f>IF($L$5=TRUE,L230,"")</f>
      </c>
      <c r="H230" s="23">
        <f t="shared" si="22"/>
      </c>
      <c r="I230" s="26">
        <f t="shared" si="23"/>
      </c>
      <c r="J230" s="26">
        <f t="shared" si="24"/>
      </c>
      <c r="K230" s="26">
        <f t="shared" si="25"/>
      </c>
      <c r="L230" s="35">
        <v>113</v>
      </c>
      <c r="P230" s="24">
        <f>'不規則動詞テスト'!Z231</f>
        <v>0</v>
      </c>
      <c r="Q230" s="36" t="str">
        <f>'不規則動詞テスト'!AA231</f>
        <v>spit</v>
      </c>
      <c r="R230" s="36" t="str">
        <f>'不規則動詞テスト'!AB231</f>
        <v>spat</v>
      </c>
      <c r="S230" s="36" t="str">
        <f>'不規則動詞テスト'!AC231</f>
        <v>spat</v>
      </c>
    </row>
    <row r="231" spans="1:19" ht="13.5">
      <c r="A231" s="59"/>
      <c r="B231" s="17">
        <f t="shared" si="26"/>
      </c>
      <c r="C231" s="34">
        <f>IF($M$3=TRUE,"",IF($L$3=TRUE,"",IF(ISERROR(I231),"",I231)))</f>
      </c>
      <c r="D231" s="34">
        <f>IF($M$3=TRUE,"",IF($L$3=TRUE,"",IF(ISERROR(J231),"",J231)))</f>
      </c>
      <c r="E231" s="51">
        <f>IF($M$3=TRUE,"",IF($L$3=TRUE,"",IF(ISERROR(K231),"",K231)))</f>
      </c>
      <c r="G231" s="60"/>
      <c r="H231" s="23">
        <f t="shared" si="22"/>
      </c>
      <c r="I231" s="26">
        <f t="shared" si="23"/>
      </c>
      <c r="J231" s="26">
        <f t="shared" si="24"/>
      </c>
      <c r="K231" s="26">
        <f t="shared" si="25"/>
      </c>
      <c r="L231" s="35">
        <f>L230+141</f>
        <v>254</v>
      </c>
      <c r="P231" s="24" t="str">
        <f>'不規則動詞テスト'!Z232</f>
        <v>唾を吐く</v>
      </c>
      <c r="Q231" s="36" t="str">
        <f>'不規則動詞テスト'!AA232</f>
        <v>/spɪt/</v>
      </c>
      <c r="R231" s="36" t="str">
        <f>'不規則動詞テスト'!AB232</f>
        <v>/spæt/</v>
      </c>
      <c r="S231" s="36" t="str">
        <f>'不規則動詞テスト'!AC232</f>
        <v>/spæt/</v>
      </c>
    </row>
    <row r="232" spans="1:19" ht="16.5" customHeight="1">
      <c r="A232" s="58">
        <f aca="true" t="shared" si="27" ref="A232:B255">IF(ISERROR(G232),"",G232)</f>
      </c>
      <c r="B232" s="14">
        <f t="shared" si="27"/>
      </c>
      <c r="C232" s="33">
        <f>IF($M$3=TRUE,"",IF(ISERROR(I232),"",I232))</f>
      </c>
      <c r="D232" s="33">
        <f>IF($M$3=TRUE,"",IF(ISERROR(J232),"",J232))</f>
      </c>
      <c r="E232" s="50">
        <f>IF($M$3=TRUE,"",IF(ISERROR(K232),"",K232))</f>
      </c>
      <c r="G232" s="60">
        <f>IF($L$5=TRUE,L232,"")</f>
      </c>
      <c r="H232" s="23">
        <f t="shared" si="22"/>
      </c>
      <c r="I232" s="26">
        <f t="shared" si="23"/>
      </c>
      <c r="J232" s="26">
        <f t="shared" si="24"/>
      </c>
      <c r="K232" s="26">
        <f t="shared" si="25"/>
      </c>
      <c r="L232" s="35">
        <v>114</v>
      </c>
      <c r="P232" s="24" t="str">
        <f>'不規則動詞テスト'!Z233</f>
        <v>割る</v>
      </c>
      <c r="Q232" s="36" t="str">
        <f>'不規則動詞テスト'!AA233</f>
        <v>split</v>
      </c>
      <c r="R232" s="36" t="str">
        <f>'不規則動詞テスト'!AB233</f>
        <v>split</v>
      </c>
      <c r="S232" s="36" t="str">
        <f>'不規則動詞テスト'!AC233</f>
        <v>split</v>
      </c>
    </row>
    <row r="233" spans="1:19" ht="13.5">
      <c r="A233" s="59"/>
      <c r="B233" s="17">
        <f t="shared" si="27"/>
      </c>
      <c r="C233" s="34">
        <f>IF($M$3=TRUE,"",IF($L$3=TRUE,"",IF(ISERROR(I233),"",I233)))</f>
      </c>
      <c r="D233" s="34">
        <f>IF($M$3=TRUE,"",IF($L$3=TRUE,"",IF(ISERROR(J233),"",J233)))</f>
      </c>
      <c r="E233" s="51">
        <f>IF($M$3=TRUE,"",IF($L$3=TRUE,"",IF(ISERROR(K233),"",K233)))</f>
      </c>
      <c r="G233" s="60"/>
      <c r="H233" s="23">
        <f t="shared" si="22"/>
      </c>
      <c r="I233" s="26">
        <f t="shared" si="23"/>
      </c>
      <c r="J233" s="26">
        <f t="shared" si="24"/>
      </c>
      <c r="K233" s="26">
        <f t="shared" si="25"/>
      </c>
      <c r="L233" s="35">
        <f>L232+141</f>
        <v>255</v>
      </c>
      <c r="P233" s="24" t="str">
        <f>'不規則動詞テスト'!Z234</f>
        <v>分割させる</v>
      </c>
      <c r="Q233" s="36" t="str">
        <f>'不規則動詞テスト'!AA234</f>
        <v>/splɪt/</v>
      </c>
      <c r="R233" s="36" t="str">
        <f>'不規則動詞テスト'!AB234</f>
        <v>/splɪt/</v>
      </c>
      <c r="S233" s="36" t="str">
        <f>'不規則動詞テスト'!AC234</f>
        <v>/splɪt/</v>
      </c>
    </row>
    <row r="234" spans="1:19" ht="16.5" customHeight="1">
      <c r="A234" s="58">
        <f>IF(ISERROR(G234),"",G234)</f>
      </c>
      <c r="B234" s="14">
        <f t="shared" si="27"/>
      </c>
      <c r="C234" s="33">
        <f>IF($M$3=TRUE,"",IF(ISERROR(I234),"",I234))</f>
      </c>
      <c r="D234" s="33">
        <f>IF($M$3=TRUE,"",IF(ISERROR(J234),"",J234))</f>
      </c>
      <c r="E234" s="50">
        <f>IF($M$3=TRUE,"",IF(ISERROR(K234),"",K234))</f>
      </c>
      <c r="G234" s="60">
        <f>IF($L$5=TRUE,L234,"")</f>
      </c>
      <c r="H234" s="23">
        <f t="shared" si="22"/>
      </c>
      <c r="I234" s="26">
        <f t="shared" si="23"/>
      </c>
      <c r="J234" s="26">
        <f t="shared" si="24"/>
      </c>
      <c r="K234" s="26">
        <f t="shared" si="25"/>
      </c>
      <c r="L234" s="35">
        <v>115</v>
      </c>
      <c r="M234" s="35">
        <v>76</v>
      </c>
      <c r="P234" s="24" t="str">
        <f>'不規則動詞テスト'!Z235</f>
        <v>広げる</v>
      </c>
      <c r="Q234" s="36" t="str">
        <f>'不規則動詞テスト'!AA235</f>
        <v>spread</v>
      </c>
      <c r="R234" s="36" t="str">
        <f>'不規則動詞テスト'!AB235</f>
        <v>spread</v>
      </c>
      <c r="S234" s="36" t="str">
        <f>'不規則動詞テスト'!AC235</f>
        <v>spread</v>
      </c>
    </row>
    <row r="235" spans="1:19" ht="13.5">
      <c r="A235" s="59"/>
      <c r="B235" s="17">
        <f t="shared" si="27"/>
      </c>
      <c r="C235" s="34">
        <f>IF($M$3=TRUE,"",IF($L$3=TRUE,"",IF(ISERROR(I235),"",I235)))</f>
      </c>
      <c r="D235" s="34">
        <f>IF($M$3=TRUE,"",IF($L$3=TRUE,"",IF(ISERROR(J235),"",J235)))</f>
      </c>
      <c r="E235" s="51">
        <f>IF($M$3=TRUE,"",IF($L$3=TRUE,"",IF(ISERROR(K235),"",K235)))</f>
      </c>
      <c r="G235" s="60"/>
      <c r="H235" s="23">
        <f t="shared" si="22"/>
      </c>
      <c r="I235" s="26">
        <f t="shared" si="23"/>
      </c>
      <c r="J235" s="26">
        <f t="shared" si="24"/>
      </c>
      <c r="K235" s="26">
        <f t="shared" si="25"/>
      </c>
      <c r="L235" s="35">
        <f>L234+141</f>
        <v>256</v>
      </c>
      <c r="M235" s="35">
        <f>M234+141</f>
        <v>217</v>
      </c>
      <c r="P235" s="24" t="str">
        <f>'不規則動詞テスト'!Z236</f>
        <v>広がる</v>
      </c>
      <c r="Q235" s="36" t="str">
        <f>'不規則動詞テスト'!AA236</f>
        <v>/spred/</v>
      </c>
      <c r="R235" s="36" t="str">
        <f>'不規則動詞テスト'!AB236</f>
        <v>/spred/</v>
      </c>
      <c r="S235" s="36" t="str">
        <f>'不規則動詞テスト'!AC236</f>
        <v>/spred/</v>
      </c>
    </row>
    <row r="236" spans="1:19" ht="16.5" customHeight="1">
      <c r="A236" s="58">
        <f>IF(ISERROR(G236),"",G236)</f>
      </c>
      <c r="B236" s="14">
        <f t="shared" si="27"/>
      </c>
      <c r="C236" s="33">
        <f>IF($M$3=TRUE,"",IF(ISERROR(I236),"",I236))</f>
      </c>
      <c r="D236" s="33">
        <f>IF($M$3=TRUE,"",IF(ISERROR(J236),"",J236))</f>
      </c>
      <c r="E236" s="50">
        <f>IF($M$3=TRUE,"",IF(ISERROR(K236),"",K236))</f>
      </c>
      <c r="G236" s="60">
        <f>IF($L$5=TRUE,L236,"")</f>
      </c>
      <c r="H236" s="23">
        <f t="shared" si="22"/>
      </c>
      <c r="I236" s="26">
        <f t="shared" si="23"/>
      </c>
      <c r="J236" s="26">
        <f t="shared" si="24"/>
      </c>
      <c r="K236" s="26">
        <f t="shared" si="25"/>
      </c>
      <c r="L236" s="35">
        <v>116</v>
      </c>
      <c r="P236" s="24" t="str">
        <f>'不規則動詞テスト'!Z237</f>
        <v>飛び跳ねる</v>
      </c>
      <c r="Q236" s="36" t="str">
        <f>'不規則動詞テスト'!AA237</f>
        <v>spring</v>
      </c>
      <c r="R236" s="36" t="str">
        <f>'不規則動詞テスト'!AB237</f>
        <v>sprang (sprung)</v>
      </c>
      <c r="S236" s="36" t="str">
        <f>'不規則動詞テスト'!AC237</f>
        <v>sprung</v>
      </c>
    </row>
    <row r="237" spans="1:19" ht="13.5">
      <c r="A237" s="59"/>
      <c r="B237" s="17">
        <f t="shared" si="27"/>
      </c>
      <c r="C237" s="34">
        <f>IF($M$3=TRUE,"",IF($L$3=TRUE,"",IF(ISERROR(I237),"",I237)))</f>
      </c>
      <c r="D237" s="34">
        <f>IF($M$3=TRUE,"",IF($L$3=TRUE,"",IF(ISERROR(J237),"",J237)))</f>
      </c>
      <c r="E237" s="51">
        <f>IF($M$3=TRUE,"",IF($L$3=TRUE,"",IF(ISERROR(K237),"",K237)))</f>
      </c>
      <c r="G237" s="60"/>
      <c r="H237" s="23">
        <f t="shared" si="22"/>
      </c>
      <c r="I237" s="26">
        <f t="shared" si="23"/>
      </c>
      <c r="J237" s="26">
        <f t="shared" si="24"/>
      </c>
      <c r="K237" s="26">
        <f t="shared" si="25"/>
      </c>
      <c r="L237" s="35">
        <f>L236+141</f>
        <v>257</v>
      </c>
      <c r="P237" s="24" t="str">
        <f>'不規則動詞テスト'!Z238</f>
        <v>はじける</v>
      </c>
      <c r="Q237" s="36" t="str">
        <f>'不規則動詞テスト'!AA238</f>
        <v>/sprɪŋ/</v>
      </c>
      <c r="R237" s="36" t="str">
        <f>'不規則動詞テスト'!AB238</f>
        <v>/spræŋ/ (/sprʌŋ/)</v>
      </c>
      <c r="S237" s="36" t="str">
        <f>'不規則動詞テスト'!AC238</f>
        <v>/sprʌŋ/</v>
      </c>
    </row>
    <row r="238" spans="1:19" ht="16.5" customHeight="1">
      <c r="A238" s="58">
        <f>IF(ISERROR(G238),"",G238)</f>
      </c>
      <c r="B238" s="14">
        <f t="shared" si="27"/>
      </c>
      <c r="C238" s="33">
        <f>IF($M$3=TRUE,"",IF(ISERROR(I238),"",I238))</f>
      </c>
      <c r="D238" s="33">
        <f>IF($M$3=TRUE,"",IF(ISERROR(J238),"",J238))</f>
      </c>
      <c r="E238" s="50">
        <f>IF($M$3=TRUE,"",IF(ISERROR(K238),"",K238))</f>
      </c>
      <c r="G238" s="60">
        <f>IF($L$5=TRUE,L238,"")</f>
      </c>
      <c r="H238" s="23">
        <f t="shared" si="22"/>
      </c>
      <c r="I238" s="26">
        <f t="shared" si="23"/>
      </c>
      <c r="J238" s="26">
        <f t="shared" si="24"/>
      </c>
      <c r="K238" s="26">
        <f t="shared" si="25"/>
      </c>
      <c r="L238" s="35">
        <v>117</v>
      </c>
      <c r="M238" s="35">
        <v>77</v>
      </c>
      <c r="N238" s="35">
        <v>52</v>
      </c>
      <c r="P238" s="24" t="str">
        <f>'不規則動詞テスト'!Z239</f>
        <v>立つ、立っている</v>
      </c>
      <c r="Q238" s="36" t="str">
        <f>'不規則動詞テスト'!AA239</f>
        <v>stand</v>
      </c>
      <c r="R238" s="36" t="str">
        <f>'不規則動詞テスト'!AB239</f>
        <v>stood</v>
      </c>
      <c r="S238" s="36" t="str">
        <f>'不規則動詞テスト'!AC239</f>
        <v>stood</v>
      </c>
    </row>
    <row r="239" spans="1:19" ht="13.5">
      <c r="A239" s="59"/>
      <c r="B239" s="17">
        <f t="shared" si="27"/>
      </c>
      <c r="C239" s="34">
        <f>IF($M$3=TRUE,"",IF($L$3=TRUE,"",IF(ISERROR(I239),"",I239)))</f>
      </c>
      <c r="D239" s="34">
        <f>IF($M$3=TRUE,"",IF($L$3=TRUE,"",IF(ISERROR(J239),"",J239)))</f>
      </c>
      <c r="E239" s="51">
        <f>IF($M$3=TRUE,"",IF($L$3=TRUE,"",IF(ISERROR(K239),"",K239)))</f>
      </c>
      <c r="G239" s="60"/>
      <c r="H239" s="23">
        <f t="shared" si="22"/>
      </c>
      <c r="I239" s="26">
        <f t="shared" si="23"/>
      </c>
      <c r="J239" s="26">
        <f t="shared" si="24"/>
      </c>
      <c r="K239" s="26">
        <f t="shared" si="25"/>
      </c>
      <c r="L239" s="35">
        <f>L238+141</f>
        <v>258</v>
      </c>
      <c r="M239" s="35">
        <f>M238+141</f>
        <v>218</v>
      </c>
      <c r="N239" s="35">
        <f>N238+141</f>
        <v>193</v>
      </c>
      <c r="P239" s="24" t="str">
        <f>'不規則動詞テスト'!Z240</f>
        <v>耐える</v>
      </c>
      <c r="Q239" s="36" t="str">
        <f>'不規則動詞テスト'!AA240</f>
        <v>/stænd/</v>
      </c>
      <c r="R239" s="36" t="str">
        <f>'不規則動詞テスト'!AB240</f>
        <v>/stud/</v>
      </c>
      <c r="S239" s="36" t="str">
        <f>'不規則動詞テスト'!AC240</f>
        <v>/stud/</v>
      </c>
    </row>
    <row r="240" spans="1:19" ht="16.5" customHeight="1">
      <c r="A240" s="58">
        <f>IF(ISERROR(G240),"",G240)</f>
      </c>
      <c r="B240" s="14">
        <f t="shared" si="27"/>
      </c>
      <c r="C240" s="33">
        <f>IF($M$3=TRUE,"",IF(ISERROR(I240),"",I240))</f>
      </c>
      <c r="D240" s="33">
        <f>IF($M$3=TRUE,"",IF(ISERROR(J240),"",J240))</f>
      </c>
      <c r="E240" s="50">
        <f>IF($M$3=TRUE,"",IF(ISERROR(K240),"",K240))</f>
      </c>
      <c r="G240" s="60">
        <f>IF($L$5=TRUE,L240,"")</f>
      </c>
      <c r="H240" s="23">
        <f t="shared" si="22"/>
      </c>
      <c r="I240" s="26">
        <f t="shared" si="23"/>
      </c>
      <c r="J240" s="26">
        <f t="shared" si="24"/>
      </c>
      <c r="K240" s="26">
        <f t="shared" si="25"/>
      </c>
      <c r="L240" s="35">
        <v>118</v>
      </c>
      <c r="M240" s="35">
        <v>78</v>
      </c>
      <c r="N240" s="35">
        <v>53</v>
      </c>
      <c r="P240" s="24">
        <f>'不規則動詞テスト'!Z241</f>
        <v>0</v>
      </c>
      <c r="Q240" s="36" t="str">
        <f>'不規則動詞テスト'!AA241</f>
        <v>steal</v>
      </c>
      <c r="R240" s="36" t="str">
        <f>'不規則動詞テスト'!AB241</f>
        <v>stole</v>
      </c>
      <c r="S240" s="36" t="str">
        <f>'不規則動詞テスト'!AC241</f>
        <v>stolen</v>
      </c>
    </row>
    <row r="241" spans="1:19" ht="13.5">
      <c r="A241" s="59"/>
      <c r="B241" s="17">
        <f t="shared" si="27"/>
      </c>
      <c r="C241" s="34">
        <f>IF($M$3=TRUE,"",IF($L$3=TRUE,"",IF(ISERROR(I241),"",I241)))</f>
      </c>
      <c r="D241" s="34">
        <f>IF($M$3=TRUE,"",IF($L$3=TRUE,"",IF(ISERROR(J241),"",J241)))</f>
      </c>
      <c r="E241" s="51">
        <f>IF($M$3=TRUE,"",IF($L$3=TRUE,"",IF(ISERROR(K241),"",K241)))</f>
      </c>
      <c r="G241" s="60"/>
      <c r="H241" s="23">
        <f t="shared" si="22"/>
      </c>
      <c r="I241" s="26">
        <f t="shared" si="23"/>
      </c>
      <c r="J241" s="26">
        <f t="shared" si="24"/>
      </c>
      <c r="K241" s="26">
        <f t="shared" si="25"/>
      </c>
      <c r="L241" s="35">
        <f>L240+141</f>
        <v>259</v>
      </c>
      <c r="M241" s="35">
        <f>M240+141</f>
        <v>219</v>
      </c>
      <c r="N241" s="35">
        <f>N240+141</f>
        <v>194</v>
      </c>
      <c r="P241" s="24" t="str">
        <f>'不規則動詞テスト'!Z242</f>
        <v>盗む</v>
      </c>
      <c r="Q241" s="36" t="str">
        <f>'不規則動詞テスト'!AA242</f>
        <v>/stiːl/</v>
      </c>
      <c r="R241" s="36" t="str">
        <f>'不規則動詞テスト'!AB242</f>
        <v>/stoul/</v>
      </c>
      <c r="S241" s="36" t="str">
        <f>'不規則動詞テスト'!AC242</f>
        <v>/stóul(ə)n/</v>
      </c>
    </row>
    <row r="242" spans="1:19" ht="16.5" customHeight="1">
      <c r="A242" s="58">
        <f>IF(ISERROR(G242),"",G242)</f>
      </c>
      <c r="B242" s="14">
        <f t="shared" si="27"/>
      </c>
      <c r="C242" s="33">
        <f>IF($M$3=TRUE,"",IF(ISERROR(I242),"",I242))</f>
      </c>
      <c r="D242" s="33">
        <f>IF($M$3=TRUE,"",IF(ISERROR(J242),"",J242))</f>
      </c>
      <c r="E242" s="50">
        <f>IF($M$3=TRUE,"",IF(ISERROR(K242),"",K242))</f>
      </c>
      <c r="G242" s="60">
        <f>IF($L$5=TRUE,L242,"")</f>
      </c>
      <c r="H242" s="23">
        <f t="shared" si="22"/>
      </c>
      <c r="I242" s="26">
        <f t="shared" si="23"/>
      </c>
      <c r="J242" s="26">
        <f t="shared" si="24"/>
      </c>
      <c r="K242" s="26">
        <f t="shared" si="25"/>
      </c>
      <c r="L242" s="35">
        <v>119</v>
      </c>
      <c r="P242" s="24" t="str">
        <f>'不規則動詞テスト'!Z243</f>
        <v>突き刺す</v>
      </c>
      <c r="Q242" s="36" t="str">
        <f>'不規則動詞テスト'!AA243</f>
        <v>stick</v>
      </c>
      <c r="R242" s="36" t="str">
        <f>'不規則動詞テスト'!AB243</f>
        <v>stuck</v>
      </c>
      <c r="S242" s="36" t="str">
        <f>'不規則動詞テスト'!AC243</f>
        <v>stuck</v>
      </c>
    </row>
    <row r="243" spans="1:19" ht="13.5">
      <c r="A243" s="59"/>
      <c r="B243" s="17">
        <f t="shared" si="27"/>
      </c>
      <c r="C243" s="34">
        <f>IF($M$3=TRUE,"",IF($L$3=TRUE,"",IF(ISERROR(I243),"",I243)))</f>
      </c>
      <c r="D243" s="34">
        <f>IF($M$3=TRUE,"",IF($L$3=TRUE,"",IF(ISERROR(J243),"",J243)))</f>
      </c>
      <c r="E243" s="51">
        <f>IF($M$3=TRUE,"",IF($L$3=TRUE,"",IF(ISERROR(K243),"",K243)))</f>
      </c>
      <c r="G243" s="60"/>
      <c r="H243" s="23">
        <f t="shared" si="22"/>
      </c>
      <c r="I243" s="26">
        <f t="shared" si="23"/>
      </c>
      <c r="J243" s="26">
        <f t="shared" si="24"/>
      </c>
      <c r="K243" s="26">
        <f t="shared" si="25"/>
      </c>
      <c r="L243" s="35">
        <f>L242+141</f>
        <v>260</v>
      </c>
      <c r="P243" s="24" t="str">
        <f>'不規則動詞テスト'!Z244</f>
        <v>くっつく</v>
      </c>
      <c r="Q243" s="36" t="str">
        <f>'不規則動詞テスト'!AA244</f>
        <v>/stɪk/</v>
      </c>
      <c r="R243" s="36" t="str">
        <f>'不規則動詞テスト'!AB244</f>
        <v>/stʌk/</v>
      </c>
      <c r="S243" s="36" t="str">
        <f>'不規則動詞テスト'!AC244</f>
        <v>/stʌk/</v>
      </c>
    </row>
    <row r="244" spans="1:19" ht="16.5" customHeight="1">
      <c r="A244" s="58">
        <f>IF(ISERROR(G244),"",G244)</f>
      </c>
      <c r="B244" s="14">
        <f t="shared" si="27"/>
      </c>
      <c r="C244" s="33">
        <f>IF($M$3=TRUE,"",IF(ISERROR(I244),"",I244))</f>
      </c>
      <c r="D244" s="33">
        <f>IF($M$3=TRUE,"",IF(ISERROR(J244),"",J244))</f>
      </c>
      <c r="E244" s="50">
        <f>IF($M$3=TRUE,"",IF(ISERROR(K244),"",K244))</f>
      </c>
      <c r="G244" s="60">
        <f>IF($L$5=TRUE,L244,"")</f>
      </c>
      <c r="H244" s="23">
        <f t="shared" si="22"/>
      </c>
      <c r="I244" s="26">
        <f t="shared" si="23"/>
      </c>
      <c r="J244" s="26">
        <f t="shared" si="24"/>
      </c>
      <c r="K244" s="26">
        <f t="shared" si="25"/>
      </c>
      <c r="L244" s="35">
        <v>120</v>
      </c>
      <c r="P244" s="24" t="str">
        <f>'不規則動詞テスト'!Z245</f>
        <v>刺す</v>
      </c>
      <c r="Q244" s="36" t="str">
        <f>'不規則動詞テスト'!AA245</f>
        <v>sting</v>
      </c>
      <c r="R244" s="36" t="str">
        <f>'不規則動詞テスト'!AB245</f>
        <v>stung</v>
      </c>
      <c r="S244" s="36" t="str">
        <f>'不規則動詞テスト'!AC245</f>
        <v>stung</v>
      </c>
    </row>
    <row r="245" spans="1:19" ht="13.5">
      <c r="A245" s="59"/>
      <c r="B245" s="17">
        <f t="shared" si="27"/>
      </c>
      <c r="C245" s="34">
        <f>IF($M$3=TRUE,"",IF($L$3=TRUE,"",IF(ISERROR(I245),"",I245)))</f>
      </c>
      <c r="D245" s="34">
        <f>IF($M$3=TRUE,"",IF($L$3=TRUE,"",IF(ISERROR(J245),"",J245)))</f>
      </c>
      <c r="E245" s="51">
        <f>IF($M$3=TRUE,"",IF($L$3=TRUE,"",IF(ISERROR(K245),"",K245)))</f>
      </c>
      <c r="G245" s="60"/>
      <c r="H245" s="23">
        <f t="shared" si="22"/>
      </c>
      <c r="I245" s="26">
        <f t="shared" si="23"/>
      </c>
      <c r="J245" s="26">
        <f t="shared" si="24"/>
      </c>
      <c r="K245" s="26">
        <f t="shared" si="25"/>
      </c>
      <c r="L245" s="35">
        <f>L244+141</f>
        <v>261</v>
      </c>
      <c r="P245" s="24" t="str">
        <f>'不規則動詞テスト'!Z246</f>
        <v>ひりひりさせる</v>
      </c>
      <c r="Q245" s="36" t="str">
        <f>'不規則動詞テスト'!AA246</f>
        <v>/stɪŋ/</v>
      </c>
      <c r="R245" s="36" t="str">
        <f>'不規則動詞テスト'!AB246</f>
        <v>/stʌŋ/</v>
      </c>
      <c r="S245" s="36" t="str">
        <f>'不規則動詞テスト'!AC246</f>
        <v>/stʌŋ/</v>
      </c>
    </row>
    <row r="246" spans="1:19" ht="16.5" customHeight="1">
      <c r="A246" s="58">
        <f>IF(ISERROR(G246),"",G246)</f>
      </c>
      <c r="B246" s="14">
        <f t="shared" si="27"/>
      </c>
      <c r="C246" s="33">
        <f>IF($M$3=TRUE,"",IF(ISERROR(I246),"",I246))</f>
      </c>
      <c r="D246" s="33">
        <f>IF($M$3=TRUE,"",IF(ISERROR(J246),"",J246))</f>
      </c>
      <c r="E246" s="50">
        <f>IF($M$3=TRUE,"",IF(ISERROR(K246),"",K246))</f>
      </c>
      <c r="G246" s="60">
        <f>IF($L$5=TRUE,L246,"")</f>
      </c>
      <c r="H246" s="23">
        <f t="shared" si="22"/>
      </c>
      <c r="I246" s="26">
        <f t="shared" si="23"/>
      </c>
      <c r="J246" s="26">
        <f t="shared" si="24"/>
      </c>
      <c r="K246" s="26">
        <f t="shared" si="25"/>
      </c>
      <c r="L246" s="35">
        <v>121</v>
      </c>
      <c r="M246" s="35">
        <v>79</v>
      </c>
      <c r="P246" s="24" t="str">
        <f>'不規則動詞テスト'!Z247</f>
        <v>打つ</v>
      </c>
      <c r="Q246" s="36" t="str">
        <f>'不規則動詞テスト'!AA247</f>
        <v>strike</v>
      </c>
      <c r="R246" s="36" t="str">
        <f>'不規則動詞テスト'!AB247</f>
        <v>struck</v>
      </c>
      <c r="S246" s="36" t="str">
        <f>'不規則動詞テスト'!AC247</f>
        <v>struck</v>
      </c>
    </row>
    <row r="247" spans="1:19" ht="13.5">
      <c r="A247" s="59"/>
      <c r="B247" s="17">
        <f t="shared" si="27"/>
      </c>
      <c r="C247" s="34">
        <f>IF($M$3=TRUE,"",IF($L$3=TRUE,"",IF(ISERROR(I247),"",I247)))</f>
      </c>
      <c r="D247" s="34">
        <f>IF($M$3=TRUE,"",IF($L$3=TRUE,"",IF(ISERROR(J247),"",J247)))</f>
      </c>
      <c r="E247" s="51">
        <f>IF($M$3=TRUE,"",IF($L$3=TRUE,"",IF(ISERROR(K247),"",K247)))</f>
      </c>
      <c r="G247" s="60"/>
      <c r="H247" s="23">
        <f t="shared" si="22"/>
      </c>
      <c r="I247" s="26">
        <f t="shared" si="23"/>
      </c>
      <c r="J247" s="26">
        <f t="shared" si="24"/>
      </c>
      <c r="K247" s="26">
        <f t="shared" si="25"/>
      </c>
      <c r="L247" s="35">
        <f>L246+141</f>
        <v>262</v>
      </c>
      <c r="M247" s="35">
        <f>M246+141</f>
        <v>220</v>
      </c>
      <c r="P247" s="24" t="str">
        <f>'不規則動詞テスト'!Z248</f>
        <v>なぐる</v>
      </c>
      <c r="Q247" s="36" t="str">
        <f>'不規則動詞テスト'!AA248</f>
        <v>/straɪk/</v>
      </c>
      <c r="R247" s="36" t="str">
        <f>'不規則動詞テスト'!AB248</f>
        <v>/strʌk/</v>
      </c>
      <c r="S247" s="36" t="str">
        <f>'不規則動詞テスト'!AC248</f>
        <v>/strʌk/</v>
      </c>
    </row>
    <row r="248" spans="1:19" ht="16.5" customHeight="1">
      <c r="A248" s="58">
        <f>IF(ISERROR(G248),"",G248)</f>
      </c>
      <c r="B248" s="14">
        <f t="shared" si="27"/>
      </c>
      <c r="C248" s="33">
        <f>IF($M$3=TRUE,"",IF(ISERROR(I248),"",I248))</f>
      </c>
      <c r="D248" s="33">
        <f>IF($M$3=TRUE,"",IF(ISERROR(J248),"",J248))</f>
      </c>
      <c r="E248" s="50">
        <f>IF($M$3=TRUE,"",IF(ISERROR(K248),"",K248))</f>
      </c>
      <c r="G248" s="60">
        <f>IF($L$5=TRUE,L248,"")</f>
      </c>
      <c r="H248" s="23">
        <f t="shared" si="22"/>
      </c>
      <c r="I248" s="26">
        <f t="shared" si="23"/>
      </c>
      <c r="J248" s="26">
        <f t="shared" si="24"/>
      </c>
      <c r="K248" s="26">
        <f aca="true" t="shared" si="28" ref="K248:K285">IF($L$5=TRUE,S248,"")</f>
      </c>
      <c r="L248" s="35">
        <v>122</v>
      </c>
      <c r="P248" s="24" t="str">
        <f>'不規則動詞テスト'!Z249</f>
        <v>誓う</v>
      </c>
      <c r="Q248" s="36" t="str">
        <f>'不規則動詞テスト'!AA249</f>
        <v>swear</v>
      </c>
      <c r="R248" s="36" t="str">
        <f>'不規則動詞テスト'!AB249</f>
        <v>swore</v>
      </c>
      <c r="S248" s="36" t="str">
        <f>'不規則動詞テスト'!AC249</f>
        <v>sworn</v>
      </c>
    </row>
    <row r="249" spans="1:19" ht="13.5">
      <c r="A249" s="59"/>
      <c r="B249" s="17">
        <f t="shared" si="27"/>
      </c>
      <c r="C249" s="34">
        <f>IF($M$3=TRUE,"",IF($L$3=TRUE,"",IF(ISERROR(I249),"",I249)))</f>
      </c>
      <c r="D249" s="34">
        <f>IF($M$3=TRUE,"",IF($L$3=TRUE,"",IF(ISERROR(J249),"",J249)))</f>
      </c>
      <c r="E249" s="51">
        <f>IF($M$3=TRUE,"",IF($L$3=TRUE,"",IF(ISERROR(K249),"",K249)))</f>
      </c>
      <c r="G249" s="60"/>
      <c r="H249" s="23">
        <f t="shared" si="22"/>
      </c>
      <c r="I249" s="26">
        <f t="shared" si="23"/>
      </c>
      <c r="J249" s="26">
        <f t="shared" si="24"/>
      </c>
      <c r="K249" s="26">
        <f t="shared" si="28"/>
      </c>
      <c r="L249" s="35">
        <f>L248+141</f>
        <v>263</v>
      </c>
      <c r="P249" s="24" t="str">
        <f>'不規則動詞テスト'!Z250</f>
        <v>断言する</v>
      </c>
      <c r="Q249" s="36" t="str">
        <f>'不規則動詞テスト'!AA250</f>
        <v>/sweər/</v>
      </c>
      <c r="R249" s="36" t="str">
        <f>'不規則動詞テスト'!AB250</f>
        <v>/swɔːr/</v>
      </c>
      <c r="S249" s="36" t="str">
        <f>'不規則動詞テスト'!AC250</f>
        <v>/swɔːrn/</v>
      </c>
    </row>
    <row r="250" spans="1:19" ht="16.5" customHeight="1">
      <c r="A250" s="58">
        <f>IF(ISERROR(G250),"",G250)</f>
      </c>
      <c r="B250" s="14">
        <f t="shared" si="27"/>
      </c>
      <c r="C250" s="33">
        <f>IF($M$3=TRUE,"",IF(ISERROR(I250),"",I250))</f>
      </c>
      <c r="D250" s="33">
        <f>IF($M$3=TRUE,"",IF(ISERROR(J250),"",J250))</f>
      </c>
      <c r="E250" s="50">
        <f>IF($M$3=TRUE,"",IF(ISERROR(K250),"",K250))</f>
      </c>
      <c r="G250" s="60">
        <f>IF($L$5=TRUE,L250,"")</f>
      </c>
      <c r="H250" s="23">
        <f aca="true" t="shared" si="29" ref="H250:H285">IF($L$5=TRUE,P250,"")</f>
      </c>
      <c r="I250" s="26">
        <f aca="true" t="shared" si="30" ref="I250:I285">IF($L$5=TRUE,Q250,"")</f>
      </c>
      <c r="J250" s="26">
        <f aca="true" t="shared" si="31" ref="J250:J285">IF($L$5=TRUE,R250,"")</f>
      </c>
      <c r="K250" s="26">
        <f t="shared" si="28"/>
      </c>
      <c r="L250" s="35">
        <v>123</v>
      </c>
      <c r="P250" s="24">
        <f>'不規則動詞テスト'!Z251</f>
        <v>0</v>
      </c>
      <c r="Q250" s="36" t="str">
        <f>'不規則動詞テスト'!AA251</f>
        <v>sweep</v>
      </c>
      <c r="R250" s="36" t="str">
        <f>'不規則動詞テスト'!AB251</f>
        <v>swept</v>
      </c>
      <c r="S250" s="36" t="str">
        <f>'不規則動詞テスト'!AC251</f>
        <v>swept</v>
      </c>
    </row>
    <row r="251" spans="1:19" ht="13.5">
      <c r="A251" s="59"/>
      <c r="B251" s="17">
        <f t="shared" si="27"/>
      </c>
      <c r="C251" s="34">
        <f>IF($M$3=TRUE,"",IF($L$3=TRUE,"",IF(ISERROR(I251),"",I251)))</f>
      </c>
      <c r="D251" s="34">
        <f>IF($M$3=TRUE,"",IF($L$3=TRUE,"",IF(ISERROR(J251),"",J251)))</f>
      </c>
      <c r="E251" s="51">
        <f>IF($M$3=TRUE,"",IF($L$3=TRUE,"",IF(ISERROR(K251),"",K251)))</f>
      </c>
      <c r="G251" s="60"/>
      <c r="H251" s="23">
        <f t="shared" si="29"/>
      </c>
      <c r="I251" s="26">
        <f t="shared" si="30"/>
      </c>
      <c r="J251" s="26">
        <f t="shared" si="31"/>
      </c>
      <c r="K251" s="26">
        <f t="shared" si="28"/>
      </c>
      <c r="L251" s="35">
        <f>L250+141</f>
        <v>264</v>
      </c>
      <c r="P251" s="24" t="str">
        <f>'不規則動詞テスト'!Z252</f>
        <v>掃く</v>
      </c>
      <c r="Q251" s="36" t="str">
        <f>'不規則動詞テスト'!AA252</f>
        <v>/swiːp/</v>
      </c>
      <c r="R251" s="36" t="str">
        <f>'不規則動詞テスト'!AB252</f>
        <v>/swept/</v>
      </c>
      <c r="S251" s="36" t="str">
        <f>'不規則動詞テスト'!AC252</f>
        <v>/swept/</v>
      </c>
    </row>
    <row r="252" spans="1:19" ht="16.5" customHeight="1">
      <c r="A252" s="58">
        <f>IF(ISERROR(G252),"",G252)</f>
      </c>
      <c r="B252" s="14">
        <f t="shared" si="27"/>
      </c>
      <c r="C252" s="33">
        <f>IF($M$3=TRUE,"",IF(ISERROR(I252),"",I252))</f>
      </c>
      <c r="D252" s="33">
        <f>IF($M$3=TRUE,"",IF(ISERROR(J252),"",J252))</f>
      </c>
      <c r="E252" s="50">
        <f>IF($M$3=TRUE,"",IF(ISERROR(K252),"",K252))</f>
      </c>
      <c r="G252" s="60">
        <f>IF($L$5=TRUE,L252,"")</f>
      </c>
      <c r="H252" s="23">
        <f t="shared" si="29"/>
      </c>
      <c r="I252" s="26">
        <f t="shared" si="30"/>
      </c>
      <c r="J252" s="26">
        <f t="shared" si="31"/>
      </c>
      <c r="K252" s="26">
        <f t="shared" si="28"/>
      </c>
      <c r="L252" s="35">
        <v>124</v>
      </c>
      <c r="M252" s="35">
        <v>80</v>
      </c>
      <c r="N252" s="35">
        <v>54</v>
      </c>
      <c r="P252" s="24">
        <f>'不規則動詞テスト'!Z253</f>
        <v>0</v>
      </c>
      <c r="Q252" s="36" t="str">
        <f>'不規則動詞テスト'!AA253</f>
        <v>swim</v>
      </c>
      <c r="R252" s="36" t="str">
        <f>'不規則動詞テスト'!AB253</f>
        <v>swam</v>
      </c>
      <c r="S252" s="36" t="str">
        <f>'不規則動詞テスト'!AC253</f>
        <v>swum</v>
      </c>
    </row>
    <row r="253" spans="1:19" ht="13.5">
      <c r="A253" s="59"/>
      <c r="B253" s="17">
        <f t="shared" si="27"/>
      </c>
      <c r="C253" s="34">
        <f>IF($M$3=TRUE,"",IF($L$3=TRUE,"",IF(ISERROR(I253),"",I253)))</f>
      </c>
      <c r="D253" s="34">
        <f>IF($M$3=TRUE,"",IF($L$3=TRUE,"",IF(ISERROR(J253),"",J253)))</f>
      </c>
      <c r="E253" s="51">
        <f>IF($M$3=TRUE,"",IF($L$3=TRUE,"",IF(ISERROR(K253),"",K253)))</f>
      </c>
      <c r="G253" s="60"/>
      <c r="H253" s="23">
        <f t="shared" si="29"/>
      </c>
      <c r="I253" s="26">
        <f t="shared" si="30"/>
      </c>
      <c r="J253" s="26">
        <f t="shared" si="31"/>
      </c>
      <c r="K253" s="26">
        <f t="shared" si="28"/>
      </c>
      <c r="L253" s="35">
        <f>L252+141</f>
        <v>265</v>
      </c>
      <c r="M253" s="35">
        <f>M252+141</f>
        <v>221</v>
      </c>
      <c r="N253" s="35">
        <f>N252+141</f>
        <v>195</v>
      </c>
      <c r="P253" s="24" t="str">
        <f>'不規則動詞テスト'!Z254</f>
        <v>泳ぐ</v>
      </c>
      <c r="Q253" s="36" t="str">
        <f>'不規則動詞テスト'!AA254</f>
        <v>/swɪm/</v>
      </c>
      <c r="R253" s="36" t="str">
        <f>'不規則動詞テスト'!AB254</f>
        <v>/swæm/</v>
      </c>
      <c r="S253" s="36" t="str">
        <f>'不規則動詞テスト'!AC254</f>
        <v>/swʌm/</v>
      </c>
    </row>
    <row r="254" spans="1:19" ht="16.5" customHeight="1">
      <c r="A254" s="58">
        <f>IF(ISERROR(G254),"",G254)</f>
      </c>
      <c r="B254" s="14">
        <f t="shared" si="27"/>
      </c>
      <c r="C254" s="33">
        <f>IF($M$3=TRUE,"",IF(ISERROR(I254),"",I254))</f>
      </c>
      <c r="D254" s="33">
        <f>IF($M$3=TRUE,"",IF(ISERROR(J254),"",J254))</f>
      </c>
      <c r="E254" s="50">
        <f>IF($M$3=TRUE,"",IF(ISERROR(K254),"",K254))</f>
      </c>
      <c r="G254" s="60">
        <f>IF($L$5=TRUE,L254,"")</f>
      </c>
      <c r="H254" s="23">
        <f t="shared" si="29"/>
      </c>
      <c r="I254" s="26">
        <f t="shared" si="30"/>
      </c>
      <c r="J254" s="26">
        <f t="shared" si="31"/>
      </c>
      <c r="K254" s="26">
        <f t="shared" si="28"/>
      </c>
      <c r="L254" s="35">
        <v>125</v>
      </c>
      <c r="P254" s="24" t="str">
        <f>'不規則動詞テスト'!Z255</f>
        <v>揺り動かす</v>
      </c>
      <c r="Q254" s="36" t="str">
        <f>'不規則動詞テスト'!AA255</f>
        <v>swing</v>
      </c>
      <c r="R254" s="36" t="str">
        <f>'不規則動詞テスト'!AB255</f>
        <v>swung</v>
      </c>
      <c r="S254" s="36" t="str">
        <f>'不規則動詞テスト'!AC255</f>
        <v>swung</v>
      </c>
    </row>
    <row r="255" spans="1:19" ht="13.5">
      <c r="A255" s="59"/>
      <c r="B255" s="17">
        <f t="shared" si="27"/>
      </c>
      <c r="C255" s="34">
        <f>IF($M$3=TRUE,"",IF($L$3=TRUE,"",IF(ISERROR(I255),"",I255)))</f>
      </c>
      <c r="D255" s="34">
        <f>IF($M$3=TRUE,"",IF($L$3=TRUE,"",IF(ISERROR(J255),"",J255)))</f>
      </c>
      <c r="E255" s="51">
        <f>IF($M$3=TRUE,"",IF($L$3=TRUE,"",IF(ISERROR(K255),"",K255)))</f>
      </c>
      <c r="G255" s="60"/>
      <c r="H255" s="23">
        <f t="shared" si="29"/>
      </c>
      <c r="I255" s="26">
        <f t="shared" si="30"/>
      </c>
      <c r="J255" s="26">
        <f t="shared" si="31"/>
      </c>
      <c r="K255" s="26">
        <f t="shared" si="28"/>
      </c>
      <c r="L255" s="35">
        <f>L254+141</f>
        <v>266</v>
      </c>
      <c r="P255" s="24" t="str">
        <f>'不規則動詞テスト'!Z256</f>
        <v>揺れる</v>
      </c>
      <c r="Q255" s="36" t="str">
        <f>'不規則動詞テスト'!AA256</f>
        <v>/swɪŋ/</v>
      </c>
      <c r="R255" s="36" t="str">
        <f>'不規則動詞テスト'!AB256</f>
        <v>/swʌŋ/</v>
      </c>
      <c r="S255" s="36" t="str">
        <f>'不規則動詞テスト'!AC256</f>
        <v>/swʌŋ/</v>
      </c>
    </row>
    <row r="256" spans="1:19" ht="16.5" customHeight="1">
      <c r="A256" s="58">
        <f>IF(ISERROR(G256),"",G256)</f>
      </c>
      <c r="B256" s="14">
        <f>IF(ISERROR(H256),"",H256)</f>
      </c>
      <c r="C256" s="33">
        <f>IF($M$3=TRUE,"",IF(ISERROR(I256),"",I256))</f>
      </c>
      <c r="D256" s="33">
        <f>IF($M$3=TRUE,"",IF(ISERROR(J256),"",J256))</f>
      </c>
      <c r="E256" s="50">
        <f>IF($M$3=TRUE,"",IF(ISERROR(K256),"",K256))</f>
      </c>
      <c r="G256" s="60">
        <f>IF($L$5=TRUE,L256,"")</f>
      </c>
      <c r="H256" s="23">
        <f t="shared" si="29"/>
      </c>
      <c r="I256" s="26">
        <f t="shared" si="30"/>
      </c>
      <c r="J256" s="26">
        <f t="shared" si="31"/>
      </c>
      <c r="K256" s="26">
        <f t="shared" si="28"/>
      </c>
      <c r="L256" s="35">
        <v>126</v>
      </c>
      <c r="M256" s="35">
        <v>81</v>
      </c>
      <c r="N256" s="35">
        <v>55</v>
      </c>
      <c r="O256" s="35">
        <v>45</v>
      </c>
      <c r="P256" s="24">
        <f>'不規則動詞テスト'!Z257</f>
        <v>0</v>
      </c>
      <c r="Q256" s="36" t="str">
        <f>'不規則動詞テスト'!AA257</f>
        <v>take</v>
      </c>
      <c r="R256" s="36" t="str">
        <f>'不規則動詞テスト'!AB257</f>
        <v>took</v>
      </c>
      <c r="S256" s="36" t="str">
        <f>'不規則動詞テスト'!AC257</f>
        <v>taken</v>
      </c>
    </row>
    <row r="257" spans="1:19" ht="13.5">
      <c r="A257" s="59"/>
      <c r="B257" s="17">
        <f aca="true" t="shared" si="32" ref="B257:B287">IF(ISERROR(H257),"",H257)</f>
      </c>
      <c r="C257" s="34">
        <f>IF($M$3=TRUE,"",IF($L$3=TRUE,"",IF(ISERROR(I257),"",I257)))</f>
      </c>
      <c r="D257" s="34">
        <f>IF($M$3=TRUE,"",IF($L$3=TRUE,"",IF(ISERROR(J257),"",J257)))</f>
      </c>
      <c r="E257" s="51">
        <f>IF($M$3=TRUE,"",IF($L$3=TRUE,"",IF(ISERROR(K257),"",K257)))</f>
      </c>
      <c r="G257" s="60"/>
      <c r="H257" s="23">
        <f t="shared" si="29"/>
      </c>
      <c r="I257" s="26">
        <f t="shared" si="30"/>
      </c>
      <c r="J257" s="26">
        <f t="shared" si="31"/>
      </c>
      <c r="K257" s="26">
        <f t="shared" si="28"/>
      </c>
      <c r="L257" s="35">
        <f>L256+141</f>
        <v>267</v>
      </c>
      <c r="M257" s="35">
        <f>M256+141</f>
        <v>222</v>
      </c>
      <c r="N257" s="35">
        <f>N256+141</f>
        <v>196</v>
      </c>
      <c r="O257" s="35">
        <f>O256+141</f>
        <v>186</v>
      </c>
      <c r="P257" s="24" t="str">
        <f>'不規則動詞テスト'!Z258</f>
        <v>取る</v>
      </c>
      <c r="Q257" s="36" t="str">
        <f>'不規則動詞テスト'!AA258</f>
        <v>/teɪk/</v>
      </c>
      <c r="R257" s="36" t="str">
        <f>'不規則動詞テスト'!AB258</f>
        <v>/tuk/</v>
      </c>
      <c r="S257" s="36" t="str">
        <f>'不規則動詞テスト'!AC258</f>
        <v>/téɪk(ə)n/</v>
      </c>
    </row>
    <row r="258" spans="1:19" ht="16.5" customHeight="1">
      <c r="A258" s="58">
        <f>IF(ISERROR(G258),"",G258)</f>
      </c>
      <c r="B258" s="14">
        <f t="shared" si="32"/>
      </c>
      <c r="C258" s="33">
        <f>IF($M$3=TRUE,"",IF(ISERROR(I258),"",I258))</f>
      </c>
      <c r="D258" s="33">
        <f>IF($M$3=TRUE,"",IF(ISERROR(J258),"",J258))</f>
      </c>
      <c r="E258" s="50">
        <f>IF($M$3=TRUE,"",IF(ISERROR(K258),"",K258))</f>
      </c>
      <c r="G258" s="60">
        <f>IF($L$5=TRUE,L258,"")</f>
      </c>
      <c r="H258" s="23">
        <f t="shared" si="29"/>
      </c>
      <c r="I258" s="26">
        <f t="shared" si="30"/>
      </c>
      <c r="J258" s="26">
        <f t="shared" si="31"/>
      </c>
      <c r="K258" s="26">
        <f t="shared" si="28"/>
      </c>
      <c r="L258" s="35">
        <v>127</v>
      </c>
      <c r="M258" s="35">
        <v>82</v>
      </c>
      <c r="N258" s="35">
        <v>56</v>
      </c>
      <c r="O258" s="35">
        <v>46</v>
      </c>
      <c r="P258" s="24">
        <f>'不規則動詞テスト'!Z259</f>
        <v>0</v>
      </c>
      <c r="Q258" s="36" t="str">
        <f>'不規則動詞テスト'!AA259</f>
        <v>teach</v>
      </c>
      <c r="R258" s="36" t="str">
        <f>'不規則動詞テスト'!AB259</f>
        <v>taught</v>
      </c>
      <c r="S258" s="36" t="str">
        <f>'不規則動詞テスト'!AC259</f>
        <v>taught</v>
      </c>
    </row>
    <row r="259" spans="1:19" ht="13.5">
      <c r="A259" s="59"/>
      <c r="B259" s="17">
        <f t="shared" si="32"/>
      </c>
      <c r="C259" s="34">
        <f>IF($M$3=TRUE,"",IF($L$3=TRUE,"",IF(ISERROR(I259),"",I259)))</f>
      </c>
      <c r="D259" s="34">
        <f>IF($M$3=TRUE,"",IF($L$3=TRUE,"",IF(ISERROR(J259),"",J259)))</f>
      </c>
      <c r="E259" s="51">
        <f>IF($M$3=TRUE,"",IF($L$3=TRUE,"",IF(ISERROR(K259),"",K259)))</f>
      </c>
      <c r="G259" s="60"/>
      <c r="H259" s="23">
        <f t="shared" si="29"/>
      </c>
      <c r="I259" s="26">
        <f t="shared" si="30"/>
      </c>
      <c r="J259" s="26">
        <f t="shared" si="31"/>
      </c>
      <c r="K259" s="26">
        <f t="shared" si="28"/>
      </c>
      <c r="L259" s="35">
        <f>L258+141</f>
        <v>268</v>
      </c>
      <c r="M259" s="35">
        <f>M258+141</f>
        <v>223</v>
      </c>
      <c r="N259" s="35">
        <f>N258+141</f>
        <v>197</v>
      </c>
      <c r="O259" s="35">
        <f>O258+141</f>
        <v>187</v>
      </c>
      <c r="P259" s="24" t="str">
        <f>'不規則動詞テスト'!Z260</f>
        <v>教える</v>
      </c>
      <c r="Q259" s="36" t="str">
        <f>'不規則動詞テスト'!AA260</f>
        <v>/tiːtʃ/</v>
      </c>
      <c r="R259" s="36" t="str">
        <f>'不規則動詞テスト'!AB260</f>
        <v>/tɔːt/</v>
      </c>
      <c r="S259" s="36" t="str">
        <f>'不規則動詞テスト'!AC260</f>
        <v>/tɔːt/</v>
      </c>
    </row>
    <row r="260" spans="1:19" ht="16.5" customHeight="1">
      <c r="A260" s="58">
        <f>IF(ISERROR(G260),"",G260)</f>
      </c>
      <c r="B260" s="14">
        <f t="shared" si="32"/>
      </c>
      <c r="C260" s="33">
        <f>IF($M$3=TRUE,"",IF(ISERROR(I260),"",I260))</f>
      </c>
      <c r="D260" s="33">
        <f>IF($M$3=TRUE,"",IF(ISERROR(J260),"",J260))</f>
      </c>
      <c r="E260" s="50">
        <f>IF($M$3=TRUE,"",IF(ISERROR(K260),"",K260))</f>
      </c>
      <c r="G260" s="60">
        <f>IF($L$5=TRUE,L260,"")</f>
      </c>
      <c r="H260" s="23">
        <f t="shared" si="29"/>
      </c>
      <c r="I260" s="26">
        <f t="shared" si="30"/>
      </c>
      <c r="J260" s="26">
        <f t="shared" si="31"/>
      </c>
      <c r="K260" s="26">
        <f t="shared" si="28"/>
      </c>
      <c r="L260" s="35">
        <v>128</v>
      </c>
      <c r="P260" s="24" t="str">
        <f>'不規則動詞テスト'!Z261</f>
        <v>引き裂く</v>
      </c>
      <c r="Q260" s="36" t="str">
        <f>'不規則動詞テスト'!AA261</f>
        <v>tear</v>
      </c>
      <c r="R260" s="36" t="str">
        <f>'不規則動詞テスト'!AB261</f>
        <v>tore</v>
      </c>
      <c r="S260" s="36" t="str">
        <f>'不規則動詞テスト'!AC261</f>
        <v>torn</v>
      </c>
    </row>
    <row r="261" spans="1:19" ht="13.5">
      <c r="A261" s="59"/>
      <c r="B261" s="17">
        <f t="shared" si="32"/>
      </c>
      <c r="C261" s="34">
        <f>IF($M$3=TRUE,"",IF($L$3=TRUE,"",IF(ISERROR(I261),"",I261)))</f>
      </c>
      <c r="D261" s="34">
        <f>IF($M$3=TRUE,"",IF($L$3=TRUE,"",IF(ISERROR(J261),"",J261)))</f>
      </c>
      <c r="E261" s="51">
        <f>IF($M$3=TRUE,"",IF($L$3=TRUE,"",IF(ISERROR(K261),"",K261)))</f>
      </c>
      <c r="G261" s="60"/>
      <c r="H261" s="23">
        <f t="shared" si="29"/>
      </c>
      <c r="I261" s="26">
        <f t="shared" si="30"/>
      </c>
      <c r="J261" s="26">
        <f t="shared" si="31"/>
      </c>
      <c r="K261" s="26">
        <f t="shared" si="28"/>
      </c>
      <c r="L261" s="35">
        <f>L260+141</f>
        <v>269</v>
      </c>
      <c r="P261" s="24" t="str">
        <f>'不規則動詞テスト'!Z262</f>
        <v>裂ける</v>
      </c>
      <c r="Q261" s="36" t="str">
        <f>'不規則動詞テスト'!AA262</f>
        <v>/tɪər/</v>
      </c>
      <c r="R261" s="36" t="str">
        <f>'不規則動詞テスト'!AB262</f>
        <v>/tɔːr/</v>
      </c>
      <c r="S261" s="36" t="str">
        <f>'不規則動詞テスト'!AC262</f>
        <v>/tɔːrn/</v>
      </c>
    </row>
    <row r="262" spans="1:19" ht="16.5" customHeight="1">
      <c r="A262" s="58">
        <f>IF(ISERROR(G262),"",G262)</f>
      </c>
      <c r="B262" s="14">
        <f t="shared" si="32"/>
      </c>
      <c r="C262" s="33">
        <f>IF($M$3=TRUE,"",IF(ISERROR(I262),"",I262))</f>
      </c>
      <c r="D262" s="33">
        <f>IF($M$3=TRUE,"",IF(ISERROR(J262),"",J262))</f>
      </c>
      <c r="E262" s="50">
        <f>IF($M$3=TRUE,"",IF(ISERROR(K262),"",K262))</f>
      </c>
      <c r="G262" s="60">
        <f>IF($L$5=TRUE,L262,"")</f>
      </c>
      <c r="H262" s="23">
        <f t="shared" si="29"/>
      </c>
      <c r="I262" s="26">
        <f t="shared" si="30"/>
      </c>
      <c r="J262" s="26">
        <f t="shared" si="31"/>
      </c>
      <c r="K262" s="26">
        <f t="shared" si="28"/>
      </c>
      <c r="L262" s="35">
        <v>129</v>
      </c>
      <c r="M262" s="35">
        <v>83</v>
      </c>
      <c r="N262" s="35">
        <v>57</v>
      </c>
      <c r="O262" s="35">
        <v>47</v>
      </c>
      <c r="P262" s="24" t="str">
        <f>'不規則動詞テスト'!Z263</f>
        <v>告げ知らせる</v>
      </c>
      <c r="Q262" s="36" t="str">
        <f>'不規則動詞テスト'!AA263</f>
        <v>tell</v>
      </c>
      <c r="R262" s="36" t="str">
        <f>'不規則動詞テスト'!AB263</f>
        <v>told</v>
      </c>
      <c r="S262" s="36" t="str">
        <f>'不規則動詞テスト'!AC263</f>
        <v>told</v>
      </c>
    </row>
    <row r="263" spans="1:19" ht="13.5">
      <c r="A263" s="59"/>
      <c r="B263" s="17">
        <f t="shared" si="32"/>
      </c>
      <c r="C263" s="34">
        <f>IF($M$3=TRUE,"",IF($L$3=TRUE,"",IF(ISERROR(I263),"",I263)))</f>
      </c>
      <c r="D263" s="34">
        <f>IF($M$3=TRUE,"",IF($L$3=TRUE,"",IF(ISERROR(J263),"",J263)))</f>
      </c>
      <c r="E263" s="51">
        <f>IF($M$3=TRUE,"",IF($L$3=TRUE,"",IF(ISERROR(K263),"",K263)))</f>
      </c>
      <c r="G263" s="60"/>
      <c r="H263" s="23">
        <f t="shared" si="29"/>
      </c>
      <c r="I263" s="26">
        <f t="shared" si="30"/>
      </c>
      <c r="J263" s="26">
        <f t="shared" si="31"/>
      </c>
      <c r="K263" s="26">
        <f t="shared" si="28"/>
      </c>
      <c r="L263" s="35">
        <f>L262+141</f>
        <v>270</v>
      </c>
      <c r="M263" s="35">
        <f>M262+141</f>
        <v>224</v>
      </c>
      <c r="N263" s="35">
        <f>N262+141</f>
        <v>198</v>
      </c>
      <c r="O263" s="35">
        <f>O262+141</f>
        <v>188</v>
      </c>
      <c r="P263" s="24" t="str">
        <f>'不規則動詞テスト'!Z264</f>
        <v>言う、語る</v>
      </c>
      <c r="Q263" s="36" t="str">
        <f>'不規則動詞テスト'!AA264</f>
        <v>/tel/</v>
      </c>
      <c r="R263" s="36" t="str">
        <f>'不規則動詞テスト'!AB264</f>
        <v>/tould/</v>
      </c>
      <c r="S263" s="36" t="str">
        <f>'不規則動詞テスト'!AC264</f>
        <v>/tould/</v>
      </c>
    </row>
    <row r="264" spans="1:19" ht="16.5" customHeight="1">
      <c r="A264" s="58">
        <f>IF(ISERROR(G264),"",G264)</f>
      </c>
      <c r="B264" s="14">
        <f t="shared" si="32"/>
      </c>
      <c r="C264" s="33">
        <f>IF($M$3=TRUE,"",IF(ISERROR(I264),"",I264))</f>
      </c>
      <c r="D264" s="33">
        <f>IF($M$3=TRUE,"",IF(ISERROR(J264),"",J264))</f>
      </c>
      <c r="E264" s="50">
        <f>IF($M$3=TRUE,"",IF(ISERROR(K264),"",K264))</f>
      </c>
      <c r="G264" s="60">
        <f>IF($L$5=TRUE,L264,"")</f>
      </c>
      <c r="H264" s="23">
        <f t="shared" si="29"/>
      </c>
      <c r="I264" s="26">
        <f t="shared" si="30"/>
      </c>
      <c r="J264" s="26">
        <f t="shared" si="31"/>
      </c>
      <c r="K264" s="26">
        <f t="shared" si="28"/>
      </c>
      <c r="L264" s="35">
        <v>130</v>
      </c>
      <c r="M264" s="35">
        <v>84</v>
      </c>
      <c r="N264" s="35">
        <v>58</v>
      </c>
      <c r="O264" s="35">
        <v>48</v>
      </c>
      <c r="P264" s="24" t="str">
        <f>'不規則動詞テスト'!Z265</f>
        <v>考える</v>
      </c>
      <c r="Q264" s="36" t="str">
        <f>'不規則動詞テスト'!AA265</f>
        <v>think</v>
      </c>
      <c r="R264" s="36" t="str">
        <f>'不規則動詞テスト'!AB265</f>
        <v>thought</v>
      </c>
      <c r="S264" s="36" t="str">
        <f>'不規則動詞テスト'!AC265</f>
        <v>thought</v>
      </c>
    </row>
    <row r="265" spans="1:19" ht="13.5">
      <c r="A265" s="59"/>
      <c r="B265" s="17">
        <f t="shared" si="32"/>
      </c>
      <c r="C265" s="34">
        <f>IF($M$3=TRUE,"",IF($L$3=TRUE,"",IF(ISERROR(I265),"",I265)))</f>
      </c>
      <c r="D265" s="34">
        <f>IF($M$3=TRUE,"",IF($L$3=TRUE,"",IF(ISERROR(J265),"",J265)))</f>
      </c>
      <c r="E265" s="51">
        <f>IF($M$3=TRUE,"",IF($L$3=TRUE,"",IF(ISERROR(K265),"",K265)))</f>
      </c>
      <c r="G265" s="60"/>
      <c r="H265" s="23">
        <f t="shared" si="29"/>
      </c>
      <c r="I265" s="26">
        <f t="shared" si="30"/>
      </c>
      <c r="J265" s="26">
        <f t="shared" si="31"/>
      </c>
      <c r="K265" s="26">
        <f t="shared" si="28"/>
      </c>
      <c r="L265" s="35">
        <f>L264+141</f>
        <v>271</v>
      </c>
      <c r="M265" s="35">
        <f>M264+141</f>
        <v>225</v>
      </c>
      <c r="N265" s="35">
        <f>N264+141</f>
        <v>199</v>
      </c>
      <c r="O265" s="35">
        <f>O264+141</f>
        <v>189</v>
      </c>
      <c r="P265" s="24" t="str">
        <f>'不規則動詞テスト'!Z266</f>
        <v>思う</v>
      </c>
      <c r="Q265" s="36" t="str">
        <f>'不規則動詞テスト'!AA266</f>
        <v>/Θɪŋk/</v>
      </c>
      <c r="R265" s="36" t="str">
        <f>'不規則動詞テスト'!AB266</f>
        <v>/Θɔːt/</v>
      </c>
      <c r="S265" s="36" t="str">
        <f>'不規則動詞テスト'!AC266</f>
        <v>/Θɔːt/</v>
      </c>
    </row>
    <row r="266" spans="1:19" ht="16.5" customHeight="1">
      <c r="A266" s="58">
        <f>IF(ISERROR(G266),"",G266)</f>
      </c>
      <c r="B266" s="14">
        <f t="shared" si="32"/>
      </c>
      <c r="C266" s="33">
        <f>IF($M$3=TRUE,"",IF(ISERROR(I266),"",I266))</f>
      </c>
      <c r="D266" s="33">
        <f>IF($M$3=TRUE,"",IF(ISERROR(J266),"",J266))</f>
      </c>
      <c r="E266" s="50">
        <f>IF($M$3=TRUE,"",IF(ISERROR(K266),"",K266))</f>
      </c>
      <c r="G266" s="60">
        <f>IF($L$5=TRUE,L266,"")</f>
      </c>
      <c r="H266" s="23">
        <f t="shared" si="29"/>
      </c>
      <c r="I266" s="26">
        <f t="shared" si="30"/>
      </c>
      <c r="J266" s="26">
        <f t="shared" si="31"/>
      </c>
      <c r="K266" s="26">
        <f t="shared" si="28"/>
      </c>
      <c r="L266" s="35">
        <v>131</v>
      </c>
      <c r="M266" s="35">
        <v>85</v>
      </c>
      <c r="N266" s="35">
        <v>59</v>
      </c>
      <c r="P266" s="24">
        <f>'不規則動詞テスト'!Z267</f>
        <v>0</v>
      </c>
      <c r="Q266" s="36" t="str">
        <f>'不規則動詞テスト'!AA267</f>
        <v>throw</v>
      </c>
      <c r="R266" s="36" t="str">
        <f>'不規則動詞テスト'!AB267</f>
        <v>threw</v>
      </c>
      <c r="S266" s="36" t="str">
        <f>'不規則動詞テスト'!AC267</f>
        <v>thrown</v>
      </c>
    </row>
    <row r="267" spans="1:19" ht="13.5">
      <c r="A267" s="59"/>
      <c r="B267" s="17">
        <f t="shared" si="32"/>
      </c>
      <c r="C267" s="34">
        <f>IF($M$3=TRUE,"",IF($L$3=TRUE,"",IF(ISERROR(I267),"",I267)))</f>
      </c>
      <c r="D267" s="34">
        <f>IF($M$3=TRUE,"",IF($L$3=TRUE,"",IF(ISERROR(J267),"",J267)))</f>
      </c>
      <c r="E267" s="51">
        <f>IF($M$3=TRUE,"",IF($L$3=TRUE,"",IF(ISERROR(K267),"",K267)))</f>
      </c>
      <c r="G267" s="60"/>
      <c r="H267" s="23">
        <f t="shared" si="29"/>
      </c>
      <c r="I267" s="26">
        <f t="shared" si="30"/>
      </c>
      <c r="J267" s="26">
        <f t="shared" si="31"/>
      </c>
      <c r="K267" s="26">
        <f t="shared" si="28"/>
      </c>
      <c r="L267" s="35">
        <f>L266+141</f>
        <v>272</v>
      </c>
      <c r="M267" s="35">
        <f>M266+141</f>
        <v>226</v>
      </c>
      <c r="N267" s="35">
        <f>N266+141</f>
        <v>200</v>
      </c>
      <c r="P267" s="24" t="str">
        <f>'不規則動詞テスト'!Z268</f>
        <v>投げる</v>
      </c>
      <c r="Q267" s="36" t="str">
        <f>'不規則動詞テスト'!AA268</f>
        <v>/Θrou/</v>
      </c>
      <c r="R267" s="36" t="str">
        <f>'不規則動詞テスト'!AB268</f>
        <v>/Θruː/</v>
      </c>
      <c r="S267" s="36" t="str">
        <f>'不規則動詞テスト'!AC268</f>
        <v>/Θroun/</v>
      </c>
    </row>
    <row r="268" spans="1:19" ht="16.5" customHeight="1">
      <c r="A268" s="58">
        <f>IF(ISERROR(G268),"",G268)</f>
      </c>
      <c r="B268" s="14">
        <f t="shared" si="32"/>
      </c>
      <c r="C268" s="33">
        <f>IF($M$3=TRUE,"",IF(ISERROR(I268),"",I268))</f>
      </c>
      <c r="D268" s="33">
        <f>IF($M$3=TRUE,"",IF(ISERROR(J268),"",J268))</f>
      </c>
      <c r="E268" s="50">
        <f>IF($M$3=TRUE,"",IF(ISERROR(K268),"",K268))</f>
      </c>
      <c r="G268" s="60">
        <f>IF($L$5=TRUE,L268,"")</f>
      </c>
      <c r="H268" s="23">
        <f t="shared" si="29"/>
      </c>
      <c r="I268" s="26">
        <f t="shared" si="30"/>
      </c>
      <c r="J268" s="26">
        <f t="shared" si="31"/>
      </c>
      <c r="K268" s="26">
        <f t="shared" si="28"/>
      </c>
      <c r="L268" s="35">
        <v>132</v>
      </c>
      <c r="M268" s="35">
        <v>86</v>
      </c>
      <c r="N268" s="35">
        <v>60</v>
      </c>
      <c r="O268" s="35">
        <v>49</v>
      </c>
      <c r="P268" s="24">
        <f>'不規則動詞テスト'!Z269</f>
        <v>0</v>
      </c>
      <c r="Q268" s="36" t="str">
        <f>'不規則動詞テスト'!AA269</f>
        <v>understand</v>
      </c>
      <c r="R268" s="36" t="str">
        <f>'不規則動詞テスト'!AB269</f>
        <v>understood</v>
      </c>
      <c r="S268" s="36" t="str">
        <f>'不規則動詞テスト'!AC269</f>
        <v>understood</v>
      </c>
    </row>
    <row r="269" spans="1:19" ht="13.5">
      <c r="A269" s="59"/>
      <c r="B269" s="17">
        <f t="shared" si="32"/>
      </c>
      <c r="C269" s="34">
        <f>IF($M$3=TRUE,"",IF($L$3=TRUE,"",IF(ISERROR(I269),"",I269)))</f>
      </c>
      <c r="D269" s="34">
        <f>IF($M$3=TRUE,"",IF($L$3=TRUE,"",IF(ISERROR(J269),"",J269)))</f>
      </c>
      <c r="E269" s="51">
        <f>IF($M$3=TRUE,"",IF($L$3=TRUE,"",IF(ISERROR(K269),"",K269)))</f>
      </c>
      <c r="G269" s="60"/>
      <c r="H269" s="23">
        <f t="shared" si="29"/>
      </c>
      <c r="I269" s="26">
        <f t="shared" si="30"/>
      </c>
      <c r="J269" s="26">
        <f t="shared" si="31"/>
      </c>
      <c r="K269" s="26">
        <f t="shared" si="28"/>
      </c>
      <c r="L269" s="35">
        <f>L268+141</f>
        <v>273</v>
      </c>
      <c r="M269" s="35">
        <f>M268+141</f>
        <v>227</v>
      </c>
      <c r="N269" s="35">
        <f>N268+141</f>
        <v>201</v>
      </c>
      <c r="O269" s="35">
        <f>O268+141</f>
        <v>190</v>
      </c>
      <c r="P269" s="24" t="str">
        <f>'不規則動詞テスト'!Z270</f>
        <v>理解する</v>
      </c>
      <c r="Q269" s="36" t="str">
        <f>'不規則動詞テスト'!AA270</f>
        <v>/ʌ̀ndərstǽnd/</v>
      </c>
      <c r="R269" s="36" t="str">
        <f>'不規則動詞テスト'!AB270</f>
        <v>/ʌ̀ndərstúd/</v>
      </c>
      <c r="S269" s="36" t="str">
        <f>'不規則動詞テスト'!AC270</f>
        <v>/ʌ̀ndərstúd/</v>
      </c>
    </row>
    <row r="270" spans="1:19" ht="16.5" customHeight="1">
      <c r="A270" s="58">
        <f>IF(ISERROR(G270),"",G270)</f>
      </c>
      <c r="B270" s="14">
        <f t="shared" si="32"/>
      </c>
      <c r="C270" s="33">
        <f>IF($M$3=TRUE,"",IF(ISERROR(I270),"",I270))</f>
      </c>
      <c r="D270" s="33">
        <f>IF($M$3=TRUE,"",IF(ISERROR(J270),"",J270))</f>
      </c>
      <c r="E270" s="50">
        <f>IF($M$3=TRUE,"",IF(ISERROR(K270),"",K270))</f>
      </c>
      <c r="G270" s="60">
        <f>IF($L$5=TRUE,L270,"")</f>
      </c>
      <c r="H270" s="23">
        <f t="shared" si="29"/>
      </c>
      <c r="I270" s="26">
        <f t="shared" si="30"/>
      </c>
      <c r="J270" s="26">
        <f t="shared" si="31"/>
      </c>
      <c r="K270" s="26">
        <f t="shared" si="28"/>
      </c>
      <c r="L270" s="35">
        <v>133</v>
      </c>
      <c r="P270" s="24" t="str">
        <f>'不規則動詞テスト'!Z271</f>
        <v>元通りにする</v>
      </c>
      <c r="Q270" s="36" t="str">
        <f>'不規則動詞テスト'!AA271</f>
        <v>undo</v>
      </c>
      <c r="R270" s="36" t="str">
        <f>'不規則動詞テスト'!AB271</f>
        <v>undid</v>
      </c>
      <c r="S270" s="36" t="str">
        <f>'不規則動詞テスト'!AC271</f>
        <v>undone</v>
      </c>
    </row>
    <row r="271" spans="1:19" ht="13.5">
      <c r="A271" s="59"/>
      <c r="B271" s="17">
        <f t="shared" si="32"/>
      </c>
      <c r="C271" s="34">
        <f>IF($M$3=TRUE,"",IF($L$3=TRUE,"",IF(ISERROR(I271),"",I271)))</f>
      </c>
      <c r="D271" s="34">
        <f>IF($M$3=TRUE,"",IF($L$3=TRUE,"",IF(ISERROR(J271),"",J271)))</f>
      </c>
      <c r="E271" s="51">
        <f>IF($M$3=TRUE,"",IF($L$3=TRUE,"",IF(ISERROR(K271),"",K271)))</f>
      </c>
      <c r="G271" s="60"/>
      <c r="H271" s="23">
        <f t="shared" si="29"/>
      </c>
      <c r="I271" s="26">
        <f t="shared" si="30"/>
      </c>
      <c r="J271" s="26">
        <f t="shared" si="31"/>
      </c>
      <c r="K271" s="26">
        <f t="shared" si="28"/>
      </c>
      <c r="L271" s="35">
        <f>L270+141</f>
        <v>274</v>
      </c>
      <c r="P271" s="24" t="str">
        <f>'不規則動詞テスト'!Z272</f>
        <v>ほどく</v>
      </c>
      <c r="Q271" s="36" t="str">
        <f>'不規則動詞テスト'!AA272</f>
        <v>/ʌ̀ndúː/</v>
      </c>
      <c r="R271" s="36" t="str">
        <f>'不規則動詞テスト'!AB272</f>
        <v>/ʌ̀ndɪ́d/</v>
      </c>
      <c r="S271" s="36" t="str">
        <f>'不規則動詞テスト'!AC272</f>
        <v>/ʌ̀ndʌ́n/</v>
      </c>
    </row>
    <row r="272" spans="1:19" ht="16.5" customHeight="1">
      <c r="A272" s="58">
        <f>IF(ISERROR(G272),"",G272)</f>
      </c>
      <c r="B272" s="14">
        <f t="shared" si="32"/>
      </c>
      <c r="C272" s="33">
        <f>IF($M$3=TRUE,"",IF(ISERROR(I272),"",I272))</f>
      </c>
      <c r="D272" s="33">
        <f>IF($M$3=TRUE,"",IF(ISERROR(J272),"",J272))</f>
      </c>
      <c r="E272" s="50">
        <f>IF($M$3=TRUE,"",IF(ISERROR(K272),"",K272))</f>
      </c>
      <c r="G272" s="60">
        <f>IF($L$5=TRUE,L272,"")</f>
      </c>
      <c r="H272" s="23">
        <f t="shared" si="29"/>
      </c>
      <c r="I272" s="26">
        <f t="shared" si="30"/>
      </c>
      <c r="J272" s="26">
        <f t="shared" si="31"/>
      </c>
      <c r="K272" s="26">
        <f t="shared" si="28"/>
      </c>
      <c r="L272" s="35">
        <v>134</v>
      </c>
      <c r="P272" s="24" t="str">
        <f>'不規則動詞テスト'!Z273</f>
        <v>ひっくり返す</v>
      </c>
      <c r="Q272" s="36" t="str">
        <f>'不規則動詞テスト'!AA273</f>
        <v>upset</v>
      </c>
      <c r="R272" s="36" t="str">
        <f>'不規則動詞テスト'!AB273</f>
        <v>upset</v>
      </c>
      <c r="S272" s="36" t="str">
        <f>'不規則動詞テスト'!AC273</f>
        <v>upset</v>
      </c>
    </row>
    <row r="273" spans="1:19" ht="13.5">
      <c r="A273" s="59"/>
      <c r="B273" s="17">
        <f t="shared" si="32"/>
      </c>
      <c r="C273" s="34">
        <f>IF($M$3=TRUE,"",IF($L$3=TRUE,"",IF(ISERROR(I273),"",I273)))</f>
      </c>
      <c r="D273" s="34">
        <f>IF($M$3=TRUE,"",IF($L$3=TRUE,"",IF(ISERROR(J273),"",J273)))</f>
      </c>
      <c r="E273" s="51">
        <f>IF($M$3=TRUE,"",IF($L$3=TRUE,"",IF(ISERROR(K273),"",K273)))</f>
      </c>
      <c r="G273" s="60"/>
      <c r="H273" s="23">
        <f t="shared" si="29"/>
      </c>
      <c r="I273" s="26">
        <f t="shared" si="30"/>
      </c>
      <c r="J273" s="26">
        <f t="shared" si="31"/>
      </c>
      <c r="K273" s="26">
        <f t="shared" si="28"/>
      </c>
      <c r="L273" s="35">
        <f>L272+141</f>
        <v>275</v>
      </c>
      <c r="P273" s="24" t="str">
        <f>'不規則動詞テスト'!Z274</f>
        <v>狼狽させる</v>
      </c>
      <c r="Q273" s="36" t="str">
        <f>'不規則動詞テスト'!AA274</f>
        <v>/ʌ̀psét/</v>
      </c>
      <c r="R273" s="36" t="str">
        <f>'不規則動詞テスト'!AB274</f>
        <v>/ʌ̀psét/</v>
      </c>
      <c r="S273" s="36" t="str">
        <f>'不規則動詞テスト'!AC274</f>
        <v>/ʌ̀psét/</v>
      </c>
    </row>
    <row r="274" spans="1:19" ht="16.5" customHeight="1">
      <c r="A274" s="58">
        <f>IF(ISERROR(G274),"",G274)</f>
      </c>
      <c r="B274" s="14">
        <f t="shared" si="32"/>
      </c>
      <c r="C274" s="33">
        <f>IF($M$3=TRUE,"",IF(ISERROR(I274),"",I274))</f>
      </c>
      <c r="D274" s="33">
        <f>IF($M$3=TRUE,"",IF(ISERROR(J274),"",J274))</f>
      </c>
      <c r="E274" s="50">
        <f>IF($M$3=TRUE,"",IF(ISERROR(K274),"",K274))</f>
      </c>
      <c r="G274" s="60">
        <f>IF($L$5=TRUE,L274,"")</f>
      </c>
      <c r="H274" s="23">
        <f t="shared" si="29"/>
      </c>
      <c r="I274" s="26">
        <f t="shared" si="30"/>
      </c>
      <c r="J274" s="26">
        <f t="shared" si="31"/>
      </c>
      <c r="K274" s="26">
        <f t="shared" si="28"/>
      </c>
      <c r="L274" s="35">
        <v>135</v>
      </c>
      <c r="M274" s="35">
        <v>87</v>
      </c>
      <c r="P274" s="24">
        <f>'不規則動詞テスト'!Z275</f>
        <v>0</v>
      </c>
      <c r="Q274" s="36" t="str">
        <f>'不規則動詞テスト'!AA275</f>
        <v>wake</v>
      </c>
      <c r="R274" s="36" t="str">
        <f>'不規則動詞テスト'!AB275</f>
        <v>woke</v>
      </c>
      <c r="S274" s="36" t="str">
        <f>'不規則動詞テスト'!AC275</f>
        <v>woken</v>
      </c>
    </row>
    <row r="275" spans="1:19" ht="13.5">
      <c r="A275" s="59"/>
      <c r="B275" s="17">
        <f t="shared" si="32"/>
      </c>
      <c r="C275" s="34">
        <f>IF($M$3=TRUE,"",IF($L$3=TRUE,"",IF(ISERROR(I275),"",I275)))</f>
      </c>
      <c r="D275" s="34">
        <f>IF($M$3=TRUE,"",IF($L$3=TRUE,"",IF(ISERROR(J275),"",J275)))</f>
      </c>
      <c r="E275" s="51">
        <f>IF($M$3=TRUE,"",IF($L$3=TRUE,"",IF(ISERROR(K275),"",K275)))</f>
      </c>
      <c r="G275" s="60"/>
      <c r="H275" s="23">
        <f t="shared" si="29"/>
      </c>
      <c r="I275" s="26">
        <f t="shared" si="30"/>
      </c>
      <c r="J275" s="26">
        <f t="shared" si="31"/>
      </c>
      <c r="K275" s="26">
        <f t="shared" si="28"/>
      </c>
      <c r="L275" s="35">
        <f>L274+141</f>
        <v>276</v>
      </c>
      <c r="M275" s="35">
        <f>M274+141</f>
        <v>228</v>
      </c>
      <c r="P275" s="24" t="str">
        <f>'不規則動詞テスト'!Z276</f>
        <v>目を覚ます</v>
      </c>
      <c r="Q275" s="36" t="str">
        <f>'不規則動詞テスト'!AA276</f>
        <v>/weɪk/</v>
      </c>
      <c r="R275" s="36" t="str">
        <f>'不規則動詞テスト'!AB276</f>
        <v>/wouk/</v>
      </c>
      <c r="S275" s="36" t="str">
        <f>'不規則動詞テスト'!AC276</f>
        <v>/wóuk(ə)n/</v>
      </c>
    </row>
    <row r="276" spans="1:19" ht="16.5" customHeight="1">
      <c r="A276" s="58">
        <f>IF(ISERROR(G276),"",G276)</f>
      </c>
      <c r="B276" s="14">
        <f t="shared" si="32"/>
      </c>
      <c r="C276" s="33">
        <f>IF($M$3=TRUE,"",IF(ISERROR(I276),"",I276))</f>
      </c>
      <c r="D276" s="33">
        <f>IF($M$3=TRUE,"",IF(ISERROR(J276),"",J276))</f>
      </c>
      <c r="E276" s="50">
        <f>IF($M$3=TRUE,"",IF(ISERROR(K276),"",K276))</f>
      </c>
      <c r="G276" s="60">
        <f>IF($L$5=TRUE,L276,"")</f>
      </c>
      <c r="H276" s="23">
        <f t="shared" si="29"/>
      </c>
      <c r="I276" s="26">
        <f t="shared" si="30"/>
      </c>
      <c r="J276" s="26">
        <f t="shared" si="31"/>
      </c>
      <c r="K276" s="26">
        <f t="shared" si="28"/>
      </c>
      <c r="L276" s="35">
        <v>136</v>
      </c>
      <c r="M276" s="35">
        <v>88</v>
      </c>
      <c r="N276" s="35">
        <v>61</v>
      </c>
      <c r="P276" s="24" t="str">
        <f>'不規則動詞テスト'!Z277</f>
        <v>着る</v>
      </c>
      <c r="Q276" s="36" t="str">
        <f>'不規則動詞テスト'!AA277</f>
        <v>wear</v>
      </c>
      <c r="R276" s="36" t="str">
        <f>'不規則動詞テスト'!AB277</f>
        <v>wore</v>
      </c>
      <c r="S276" s="36" t="str">
        <f>'不規則動詞テスト'!AC277</f>
        <v>worn</v>
      </c>
    </row>
    <row r="277" spans="1:19" ht="13.5">
      <c r="A277" s="59"/>
      <c r="B277" s="17">
        <f t="shared" si="32"/>
      </c>
      <c r="C277" s="34">
        <f>IF($M$3=TRUE,"",IF($L$3=TRUE,"",IF(ISERROR(I277),"",I277)))</f>
      </c>
      <c r="D277" s="34">
        <f>IF($M$3=TRUE,"",IF($L$3=TRUE,"",IF(ISERROR(J277),"",J277)))</f>
      </c>
      <c r="E277" s="51">
        <f>IF($M$3=TRUE,"",IF($L$3=TRUE,"",IF(ISERROR(K277),"",K277)))</f>
      </c>
      <c r="G277" s="60"/>
      <c r="H277" s="23">
        <f t="shared" si="29"/>
      </c>
      <c r="I277" s="26">
        <f t="shared" si="30"/>
      </c>
      <c r="J277" s="26">
        <f t="shared" si="31"/>
      </c>
      <c r="K277" s="26">
        <f t="shared" si="28"/>
      </c>
      <c r="L277" s="35">
        <f>L276+141</f>
        <v>277</v>
      </c>
      <c r="M277" s="35">
        <f>M276+141</f>
        <v>229</v>
      </c>
      <c r="N277" s="35">
        <f>N276+141</f>
        <v>202</v>
      </c>
      <c r="P277" s="24" t="str">
        <f>'不規則動詞テスト'!Z278</f>
        <v>すり減らす</v>
      </c>
      <c r="Q277" s="36" t="str">
        <f>'不規則動詞テスト'!AA278</f>
        <v>/weər/</v>
      </c>
      <c r="R277" s="36" t="str">
        <f>'不規則動詞テスト'!AB278</f>
        <v>/wɔːr/</v>
      </c>
      <c r="S277" s="36" t="str">
        <f>'不規則動詞テスト'!AC278</f>
        <v>/wɔːrn/</v>
      </c>
    </row>
    <row r="278" spans="1:19" ht="16.5" customHeight="1">
      <c r="A278" s="58">
        <f>IF(ISERROR(G278),"",G278)</f>
      </c>
      <c r="B278" s="14">
        <f t="shared" si="32"/>
      </c>
      <c r="C278" s="33">
        <f>IF($M$3=TRUE,"",IF(ISERROR(I278),"",I278))</f>
      </c>
      <c r="D278" s="33">
        <f>IF($M$3=TRUE,"",IF(ISERROR(J278),"",J278))</f>
      </c>
      <c r="E278" s="50">
        <f>IF($M$3=TRUE,"",IF(ISERROR(K278),"",K278))</f>
      </c>
      <c r="G278" s="60">
        <f>IF($L$5=TRUE,L278,"")</f>
      </c>
      <c r="H278" s="23">
        <f t="shared" si="29"/>
      </c>
      <c r="I278" s="26">
        <f t="shared" si="30"/>
      </c>
      <c r="J278" s="26">
        <f t="shared" si="31"/>
      </c>
      <c r="K278" s="26">
        <f t="shared" si="28"/>
      </c>
      <c r="L278" s="35">
        <v>137</v>
      </c>
      <c r="P278" s="24" t="str">
        <f>'不規則動詞テスト'!Z279</f>
        <v>織る</v>
      </c>
      <c r="Q278" s="36" t="str">
        <f>'不規則動詞テスト'!AA279</f>
        <v>weave</v>
      </c>
      <c r="R278" s="36" t="str">
        <f>'不規則動詞テスト'!AB279</f>
        <v>wove</v>
      </c>
      <c r="S278" s="36" t="str">
        <f>'不規則動詞テスト'!AC279</f>
        <v>woven</v>
      </c>
    </row>
    <row r="279" spans="1:19" ht="13.5">
      <c r="A279" s="59"/>
      <c r="B279" s="17">
        <f t="shared" si="32"/>
      </c>
      <c r="C279" s="34">
        <f>IF($M$3=TRUE,"",IF($L$3=TRUE,"",IF(ISERROR(I279),"",I279)))</f>
      </c>
      <c r="D279" s="34">
        <f>IF($M$3=TRUE,"",IF($L$3=TRUE,"",IF(ISERROR(J279),"",J279)))</f>
      </c>
      <c r="E279" s="51">
        <f>IF($M$3=TRUE,"",IF($L$3=TRUE,"",IF(ISERROR(K279),"",K279)))</f>
      </c>
      <c r="G279" s="60"/>
      <c r="H279" s="23">
        <f t="shared" si="29"/>
      </c>
      <c r="I279" s="26">
        <f t="shared" si="30"/>
      </c>
      <c r="J279" s="26">
        <f t="shared" si="31"/>
      </c>
      <c r="K279" s="26">
        <f t="shared" si="28"/>
      </c>
      <c r="L279" s="35">
        <f>L278+141</f>
        <v>278</v>
      </c>
      <c r="P279" s="24" t="str">
        <f>'不規則動詞テスト'!Z280</f>
        <v>編む</v>
      </c>
      <c r="Q279" s="36" t="str">
        <f>'不規則動詞テスト'!AA280</f>
        <v>/wiːv/</v>
      </c>
      <c r="R279" s="36" t="str">
        <f>'不規則動詞テスト'!AB280</f>
        <v>/wouv/</v>
      </c>
      <c r="S279" s="36" t="str">
        <f>'不規則動詞テスト'!AC280</f>
        <v>/wóuv(ə)n/</v>
      </c>
    </row>
    <row r="280" spans="1:19" ht="16.5" customHeight="1">
      <c r="A280" s="58">
        <f>IF(ISERROR(G280),"",G280)</f>
      </c>
      <c r="B280" s="14">
        <f t="shared" si="32"/>
      </c>
      <c r="C280" s="33">
        <f>IF($M$3=TRUE,"",IF(ISERROR(I280),"",I280))</f>
      </c>
      <c r="D280" s="33">
        <f>IF($M$3=TRUE,"",IF(ISERROR(J280),"",J280))</f>
      </c>
      <c r="E280" s="50">
        <f>IF($M$3=TRUE,"",IF(ISERROR(K280),"",K280))</f>
      </c>
      <c r="G280" s="60">
        <f>IF($L$5=TRUE,L280,"")</f>
      </c>
      <c r="H280" s="23">
        <f t="shared" si="29"/>
      </c>
      <c r="I280" s="26">
        <f t="shared" si="30"/>
      </c>
      <c r="J280" s="26">
        <f t="shared" si="31"/>
      </c>
      <c r="K280" s="26">
        <f t="shared" si="28"/>
      </c>
      <c r="L280" s="35">
        <v>138</v>
      </c>
      <c r="P280" s="24">
        <f>'不規則動詞テスト'!Z281</f>
        <v>0</v>
      </c>
      <c r="Q280" s="36" t="str">
        <f>'不規則動詞テスト'!AA281</f>
        <v>weep</v>
      </c>
      <c r="R280" s="36" t="str">
        <f>'不規則動詞テスト'!AB281</f>
        <v>wept</v>
      </c>
      <c r="S280" s="36" t="str">
        <f>'不規則動詞テスト'!AC281</f>
        <v>wept</v>
      </c>
    </row>
    <row r="281" spans="1:19" ht="13.5">
      <c r="A281" s="59"/>
      <c r="B281" s="17">
        <f t="shared" si="32"/>
      </c>
      <c r="C281" s="34">
        <f>IF($M$3=TRUE,"",IF($L$3=TRUE,"",IF(ISERROR(I281),"",I281)))</f>
      </c>
      <c r="D281" s="34">
        <f>IF($M$3=TRUE,"",IF($L$3=TRUE,"",IF(ISERROR(J281),"",J281)))</f>
      </c>
      <c r="E281" s="51">
        <f>IF($M$3=TRUE,"",IF($L$3=TRUE,"",IF(ISERROR(K281),"",K281)))</f>
      </c>
      <c r="G281" s="60"/>
      <c r="H281" s="23">
        <f t="shared" si="29"/>
      </c>
      <c r="I281" s="26">
        <f t="shared" si="30"/>
      </c>
      <c r="J281" s="26">
        <f t="shared" si="31"/>
      </c>
      <c r="K281" s="26">
        <f t="shared" si="28"/>
      </c>
      <c r="L281" s="35">
        <f>L280+141</f>
        <v>279</v>
      </c>
      <c r="P281" s="24" t="str">
        <f>'不規則動詞テスト'!Z282</f>
        <v>(涙を流して)泣く</v>
      </c>
      <c r="Q281" s="36" t="str">
        <f>'不規則動詞テスト'!AA282</f>
        <v>/wiːp/</v>
      </c>
      <c r="R281" s="36" t="str">
        <f>'不規則動詞テスト'!AB282</f>
        <v>/wept/</v>
      </c>
      <c r="S281" s="36" t="str">
        <f>'不規則動詞テスト'!AC282</f>
        <v>/wept/</v>
      </c>
    </row>
    <row r="282" spans="1:19" ht="16.5" customHeight="1">
      <c r="A282" s="58">
        <f>IF(ISERROR(G282),"",G282)</f>
      </c>
      <c r="B282" s="14">
        <f t="shared" si="32"/>
      </c>
      <c r="C282" s="33">
        <f>IF($M$3=TRUE,"",IF(ISERROR(I282),"",I282))</f>
      </c>
      <c r="D282" s="33">
        <f>IF($M$3=TRUE,"",IF(ISERROR(J282),"",J282))</f>
      </c>
      <c r="E282" s="50">
        <f>IF($M$3=TRUE,"",IF(ISERROR(K282),"",K282))</f>
      </c>
      <c r="G282" s="60">
        <f>IF($L$5=TRUE,L282,"")</f>
      </c>
      <c r="H282" s="23">
        <f t="shared" si="29"/>
      </c>
      <c r="I282" s="26">
        <f t="shared" si="30"/>
      </c>
      <c r="J282" s="26">
        <f t="shared" si="31"/>
      </c>
      <c r="K282" s="26">
        <f t="shared" si="28"/>
      </c>
      <c r="L282" s="35">
        <v>139</v>
      </c>
      <c r="M282" s="35">
        <v>89</v>
      </c>
      <c r="N282" s="35">
        <v>62</v>
      </c>
      <c r="P282" s="24" t="str">
        <f>'不規則動詞テスト'!Z283</f>
        <v>勝つ</v>
      </c>
      <c r="Q282" s="36" t="str">
        <f>'不規則動詞テスト'!AA283</f>
        <v>win</v>
      </c>
      <c r="R282" s="36" t="str">
        <f>'不規則動詞テスト'!AB283</f>
        <v>won</v>
      </c>
      <c r="S282" s="36" t="str">
        <f>'不規則動詞テスト'!AC283</f>
        <v>won</v>
      </c>
    </row>
    <row r="283" spans="1:19" ht="13.5">
      <c r="A283" s="59"/>
      <c r="B283" s="17">
        <f t="shared" si="32"/>
      </c>
      <c r="C283" s="34">
        <f>IF($M$3=TRUE,"",IF($L$3=TRUE,"",IF(ISERROR(I283),"",I283)))</f>
      </c>
      <c r="D283" s="34">
        <f>IF($M$3=TRUE,"",IF($L$3=TRUE,"",IF(ISERROR(J283),"",J283)))</f>
      </c>
      <c r="E283" s="51">
        <f>IF($M$3=TRUE,"",IF($L$3=TRUE,"",IF(ISERROR(K283),"",K283)))</f>
      </c>
      <c r="G283" s="60"/>
      <c r="H283" s="23">
        <f t="shared" si="29"/>
      </c>
      <c r="I283" s="26">
        <f t="shared" si="30"/>
      </c>
      <c r="J283" s="26">
        <f t="shared" si="31"/>
      </c>
      <c r="K283" s="26">
        <f t="shared" si="28"/>
      </c>
      <c r="L283" s="35">
        <f>L282+141</f>
        <v>280</v>
      </c>
      <c r="M283" s="35">
        <f>M282+141</f>
        <v>230</v>
      </c>
      <c r="N283" s="35">
        <f>N282+141</f>
        <v>203</v>
      </c>
      <c r="P283" s="24" t="str">
        <f>'不規則動詞テスト'!Z284</f>
        <v>獲得する</v>
      </c>
      <c r="Q283" s="36" t="str">
        <f>'不規則動詞テスト'!AA284</f>
        <v>/wɪn/</v>
      </c>
      <c r="R283" s="36" t="str">
        <f>'不規則動詞テスト'!AB284</f>
        <v>/wʌn/</v>
      </c>
      <c r="S283" s="36" t="str">
        <f>'不規則動詞テスト'!AC284</f>
        <v>/wʌn/</v>
      </c>
    </row>
    <row r="284" spans="1:19" ht="16.5" customHeight="1">
      <c r="A284" s="58">
        <f>IF(ISERROR(G284),"",G284)</f>
      </c>
      <c r="B284" s="14">
        <f t="shared" si="32"/>
      </c>
      <c r="C284" s="33">
        <f>IF($M$3=TRUE,"",IF(ISERROR(I284),"",I284))</f>
      </c>
      <c r="D284" s="33">
        <f>IF($M$3=TRUE,"",IF(ISERROR(J284),"",J284))</f>
      </c>
      <c r="E284" s="50">
        <f>IF($M$3=TRUE,"",IF(ISERROR(K284),"",K284))</f>
      </c>
      <c r="G284" s="60">
        <f>IF($L$5=TRUE,L284,"")</f>
      </c>
      <c r="H284" s="23">
        <f t="shared" si="29"/>
      </c>
      <c r="I284" s="26">
        <f t="shared" si="30"/>
      </c>
      <c r="J284" s="26">
        <f t="shared" si="31"/>
      </c>
      <c r="K284" s="26">
        <f t="shared" si="28"/>
      </c>
      <c r="L284" s="35">
        <v>140</v>
      </c>
      <c r="P284" s="24" t="str">
        <f>'不規則動詞テスト'!Z285</f>
        <v>巻く</v>
      </c>
      <c r="Q284" s="36" t="str">
        <f>'不規則動詞テスト'!AA285</f>
        <v>wind</v>
      </c>
      <c r="R284" s="36" t="str">
        <f>'不規則動詞テスト'!AB285</f>
        <v>wound</v>
      </c>
      <c r="S284" s="36" t="str">
        <f>'不規則動詞テスト'!AC285</f>
        <v>wound</v>
      </c>
    </row>
    <row r="285" spans="1:19" ht="13.5">
      <c r="A285" s="59"/>
      <c r="B285" s="17">
        <f t="shared" si="32"/>
      </c>
      <c r="C285" s="34">
        <f>IF($M$3=TRUE,"",IF($L$3=TRUE,"",IF(ISERROR(I285),"",I285)))</f>
      </c>
      <c r="D285" s="34">
        <f>IF($M$3=TRUE,"",IF($L$3=TRUE,"",IF(ISERROR(J285),"",J285)))</f>
      </c>
      <c r="E285" s="51">
        <f>IF($M$3=TRUE,"",IF($L$3=TRUE,"",IF(ISERROR(K285),"",K285)))</f>
      </c>
      <c r="G285" s="60"/>
      <c r="H285" s="23">
        <f t="shared" si="29"/>
      </c>
      <c r="I285" s="26">
        <f t="shared" si="30"/>
      </c>
      <c r="J285" s="26">
        <f t="shared" si="31"/>
      </c>
      <c r="K285" s="26">
        <f t="shared" si="28"/>
      </c>
      <c r="L285" s="35">
        <f>L284+141</f>
        <v>281</v>
      </c>
      <c r="P285" s="24" t="str">
        <f>'不規則動詞テスト'!Z286</f>
        <v>曲がりくねる</v>
      </c>
      <c r="Q285" s="36" t="str">
        <f>'不規則動詞テスト'!AA286</f>
        <v>/wɪnd/</v>
      </c>
      <c r="R285" s="36" t="str">
        <f>'不規則動詞テスト'!AB286</f>
        <v>/waund/</v>
      </c>
      <c r="S285" s="36" t="str">
        <f>'不規則動詞テスト'!AC286</f>
        <v>/waund/</v>
      </c>
    </row>
    <row r="286" spans="1:19" ht="16.5" customHeight="1">
      <c r="A286" s="58">
        <f>IF(ISERROR(G286),"",G286)</f>
      </c>
      <c r="B286" s="14">
        <f t="shared" si="32"/>
      </c>
      <c r="C286" s="33">
        <f>IF($M$3=TRUE,"",IF(ISERROR(I286),"",I286))</f>
      </c>
      <c r="D286" s="33">
        <f>IF($M$3=TRUE,"",IF(ISERROR(J286),"",J286))</f>
      </c>
      <c r="E286" s="50">
        <f>IF($M$3=TRUE,"",IF(ISERROR(K286),"",K286))</f>
      </c>
      <c r="G286" s="60">
        <f>IF($L$5=TRUE,L286,"")</f>
      </c>
      <c r="H286" s="23">
        <f aca="true" t="shared" si="33" ref="H286:K287">IF($L$5=TRUE,P286,"")</f>
      </c>
      <c r="I286" s="26">
        <f t="shared" si="33"/>
      </c>
      <c r="J286" s="26">
        <f t="shared" si="33"/>
      </c>
      <c r="K286" s="26">
        <f t="shared" si="33"/>
      </c>
      <c r="L286" s="35">
        <v>141</v>
      </c>
      <c r="M286" s="35">
        <v>90</v>
      </c>
      <c r="N286" s="35">
        <v>63</v>
      </c>
      <c r="O286" s="35">
        <v>50</v>
      </c>
      <c r="P286" s="24">
        <f>'不規則動詞テスト'!Z287</f>
        <v>0</v>
      </c>
      <c r="Q286" s="36" t="str">
        <f>'不規則動詞テスト'!AA287</f>
        <v>write</v>
      </c>
      <c r="R286" s="36" t="str">
        <f>'不規則動詞テスト'!AB287</f>
        <v>wrote</v>
      </c>
      <c r="S286" s="36" t="str">
        <f>'不規則動詞テスト'!AC287</f>
        <v>written</v>
      </c>
    </row>
    <row r="287" spans="1:19" ht="13.5">
      <c r="A287" s="59"/>
      <c r="B287" s="17">
        <f t="shared" si="32"/>
      </c>
      <c r="C287" s="34">
        <f>IF($M$3=TRUE,"",IF($L$3=TRUE,"",IF(ISERROR(I287),"",I287)))</f>
      </c>
      <c r="D287" s="34">
        <f>IF($M$3=TRUE,"",IF($L$3=TRUE,"",IF(ISERROR(J287),"",J287)))</f>
      </c>
      <c r="E287" s="51">
        <f>IF($M$3=TRUE,"",IF($L$3=TRUE,"",IF(ISERROR(K287),"",K287)))</f>
      </c>
      <c r="G287" s="60"/>
      <c r="H287" s="23">
        <f t="shared" si="33"/>
      </c>
      <c r="I287" s="26">
        <f t="shared" si="33"/>
      </c>
      <c r="J287" s="26">
        <f t="shared" si="33"/>
      </c>
      <c r="K287" s="26">
        <f t="shared" si="33"/>
      </c>
      <c r="L287" s="35">
        <f>L286+141</f>
        <v>282</v>
      </c>
      <c r="M287" s="35">
        <f>M286+141</f>
        <v>231</v>
      </c>
      <c r="N287" s="35">
        <f>N286+141</f>
        <v>204</v>
      </c>
      <c r="O287" s="35">
        <f>O286+141</f>
        <v>191</v>
      </c>
      <c r="P287" s="24" t="str">
        <f>'不規則動詞テスト'!Z288</f>
        <v>書く</v>
      </c>
      <c r="Q287" s="36" t="str">
        <f>'不規則動詞テスト'!AA288</f>
        <v>/raɪt/</v>
      </c>
      <c r="R287" s="36" t="str">
        <f>'不規則動詞テスト'!AB288</f>
        <v>/rout/</v>
      </c>
      <c r="S287" s="36" t="str">
        <f>'不規則動詞テスト'!AC288</f>
        <v>/rɪ́t(ə)n/</v>
      </c>
    </row>
    <row r="288" ht="13.5">
      <c r="H288" s="23"/>
    </row>
  </sheetData>
  <mergeCells count="282">
    <mergeCell ref="A6:A7"/>
    <mergeCell ref="G6:G7"/>
    <mergeCell ref="A8:A9"/>
    <mergeCell ref="G8:G9"/>
    <mergeCell ref="A10:A11"/>
    <mergeCell ref="G10:G11"/>
    <mergeCell ref="A12:A13"/>
    <mergeCell ref="G12:G13"/>
    <mergeCell ref="A14:A15"/>
    <mergeCell ref="G14:G15"/>
    <mergeCell ref="A16:A17"/>
    <mergeCell ref="G16:G17"/>
    <mergeCell ref="A18:A19"/>
    <mergeCell ref="G18:G19"/>
    <mergeCell ref="A20:A21"/>
    <mergeCell ref="G20:G21"/>
    <mergeCell ref="A22:A23"/>
    <mergeCell ref="G22:G23"/>
    <mergeCell ref="A24:A25"/>
    <mergeCell ref="G24:G25"/>
    <mergeCell ref="A26:A27"/>
    <mergeCell ref="G26:G27"/>
    <mergeCell ref="A28:A29"/>
    <mergeCell ref="G28:G29"/>
    <mergeCell ref="A30:A31"/>
    <mergeCell ref="G30:G31"/>
    <mergeCell ref="A32:A33"/>
    <mergeCell ref="G32:G33"/>
    <mergeCell ref="A34:A35"/>
    <mergeCell ref="G34:G35"/>
    <mergeCell ref="A36:A37"/>
    <mergeCell ref="G36:G37"/>
    <mergeCell ref="A38:A39"/>
    <mergeCell ref="G38:G39"/>
    <mergeCell ref="A40:A41"/>
    <mergeCell ref="G40:G41"/>
    <mergeCell ref="A42:A43"/>
    <mergeCell ref="G42:G43"/>
    <mergeCell ref="A44:A45"/>
    <mergeCell ref="G44:G45"/>
    <mergeCell ref="A46:A47"/>
    <mergeCell ref="G46:G47"/>
    <mergeCell ref="A48:A49"/>
    <mergeCell ref="G48:G49"/>
    <mergeCell ref="A50:A51"/>
    <mergeCell ref="G50:G51"/>
    <mergeCell ref="A52:A53"/>
    <mergeCell ref="G52:G53"/>
    <mergeCell ref="A54:A55"/>
    <mergeCell ref="G54:G55"/>
    <mergeCell ref="A56:A57"/>
    <mergeCell ref="G56:G57"/>
    <mergeCell ref="A58:A59"/>
    <mergeCell ref="G58:G59"/>
    <mergeCell ref="A60:A61"/>
    <mergeCell ref="G60:G61"/>
    <mergeCell ref="A62:A63"/>
    <mergeCell ref="G62:G63"/>
    <mergeCell ref="A64:A65"/>
    <mergeCell ref="G64:G65"/>
    <mergeCell ref="A66:A67"/>
    <mergeCell ref="G66:G67"/>
    <mergeCell ref="A68:A69"/>
    <mergeCell ref="G68:G69"/>
    <mergeCell ref="A70:A71"/>
    <mergeCell ref="G70:G71"/>
    <mergeCell ref="A72:A73"/>
    <mergeCell ref="G72:G73"/>
    <mergeCell ref="A74:A75"/>
    <mergeCell ref="G74:G75"/>
    <mergeCell ref="A76:A77"/>
    <mergeCell ref="G76:G77"/>
    <mergeCell ref="A78:A79"/>
    <mergeCell ref="G78:G79"/>
    <mergeCell ref="A80:A81"/>
    <mergeCell ref="G80:G81"/>
    <mergeCell ref="A82:A83"/>
    <mergeCell ref="G82:G83"/>
    <mergeCell ref="A84:A85"/>
    <mergeCell ref="G84:G85"/>
    <mergeCell ref="A86:A87"/>
    <mergeCell ref="G86:G87"/>
    <mergeCell ref="A88:A89"/>
    <mergeCell ref="G88:G89"/>
    <mergeCell ref="A90:A91"/>
    <mergeCell ref="G90:G91"/>
    <mergeCell ref="A92:A93"/>
    <mergeCell ref="G92:G93"/>
    <mergeCell ref="A94:A95"/>
    <mergeCell ref="G94:G95"/>
    <mergeCell ref="A96:A97"/>
    <mergeCell ref="G96:G97"/>
    <mergeCell ref="A98:A99"/>
    <mergeCell ref="G98:G99"/>
    <mergeCell ref="A100:A101"/>
    <mergeCell ref="G100:G101"/>
    <mergeCell ref="A102:A103"/>
    <mergeCell ref="G102:G103"/>
    <mergeCell ref="A104:A105"/>
    <mergeCell ref="G104:G105"/>
    <mergeCell ref="A106:A107"/>
    <mergeCell ref="G106:G107"/>
    <mergeCell ref="A108:A109"/>
    <mergeCell ref="G108:G109"/>
    <mergeCell ref="A110:A111"/>
    <mergeCell ref="G110:G111"/>
    <mergeCell ref="A112:A113"/>
    <mergeCell ref="G112:G113"/>
    <mergeCell ref="A114:A115"/>
    <mergeCell ref="G114:G115"/>
    <mergeCell ref="A116:A117"/>
    <mergeCell ref="G116:G117"/>
    <mergeCell ref="A118:A119"/>
    <mergeCell ref="G118:G119"/>
    <mergeCell ref="A120:A121"/>
    <mergeCell ref="G120:G121"/>
    <mergeCell ref="A122:A123"/>
    <mergeCell ref="G122:G123"/>
    <mergeCell ref="A124:A125"/>
    <mergeCell ref="G124:G125"/>
    <mergeCell ref="A126:A127"/>
    <mergeCell ref="G126:G127"/>
    <mergeCell ref="A128:A129"/>
    <mergeCell ref="G128:G129"/>
    <mergeCell ref="A130:A131"/>
    <mergeCell ref="G130:G131"/>
    <mergeCell ref="A132:A133"/>
    <mergeCell ref="G132:G133"/>
    <mergeCell ref="A134:A135"/>
    <mergeCell ref="G134:G135"/>
    <mergeCell ref="A136:A137"/>
    <mergeCell ref="G136:G137"/>
    <mergeCell ref="A138:A139"/>
    <mergeCell ref="G138:G139"/>
    <mergeCell ref="A140:A141"/>
    <mergeCell ref="G140:G141"/>
    <mergeCell ref="A142:A143"/>
    <mergeCell ref="G142:G143"/>
    <mergeCell ref="A144:A145"/>
    <mergeCell ref="G144:G145"/>
    <mergeCell ref="A146:A147"/>
    <mergeCell ref="G146:G147"/>
    <mergeCell ref="A148:A149"/>
    <mergeCell ref="G148:G149"/>
    <mergeCell ref="A150:A151"/>
    <mergeCell ref="G150:G151"/>
    <mergeCell ref="A152:A153"/>
    <mergeCell ref="G152:G153"/>
    <mergeCell ref="A154:A155"/>
    <mergeCell ref="G154:G155"/>
    <mergeCell ref="A156:A157"/>
    <mergeCell ref="G156:G157"/>
    <mergeCell ref="A158:A159"/>
    <mergeCell ref="G158:G159"/>
    <mergeCell ref="A160:A161"/>
    <mergeCell ref="G160:G161"/>
    <mergeCell ref="A162:A163"/>
    <mergeCell ref="G162:G163"/>
    <mergeCell ref="A164:A165"/>
    <mergeCell ref="G164:G165"/>
    <mergeCell ref="A166:A167"/>
    <mergeCell ref="G166:G167"/>
    <mergeCell ref="A168:A169"/>
    <mergeCell ref="G168:G169"/>
    <mergeCell ref="A170:A171"/>
    <mergeCell ref="G170:G171"/>
    <mergeCell ref="A172:A173"/>
    <mergeCell ref="G172:G173"/>
    <mergeCell ref="A174:A175"/>
    <mergeCell ref="G174:G175"/>
    <mergeCell ref="A176:A177"/>
    <mergeCell ref="G176:G177"/>
    <mergeCell ref="A178:A179"/>
    <mergeCell ref="G178:G179"/>
    <mergeCell ref="A180:A181"/>
    <mergeCell ref="G180:G181"/>
    <mergeCell ref="A182:A183"/>
    <mergeCell ref="G182:G183"/>
    <mergeCell ref="A184:A185"/>
    <mergeCell ref="G184:G185"/>
    <mergeCell ref="A186:A187"/>
    <mergeCell ref="G186:G187"/>
    <mergeCell ref="A188:A189"/>
    <mergeCell ref="G188:G189"/>
    <mergeCell ref="A190:A191"/>
    <mergeCell ref="G190:G191"/>
    <mergeCell ref="A192:A193"/>
    <mergeCell ref="G192:G193"/>
    <mergeCell ref="A194:A195"/>
    <mergeCell ref="G194:G195"/>
    <mergeCell ref="A196:A197"/>
    <mergeCell ref="G196:G197"/>
    <mergeCell ref="A198:A199"/>
    <mergeCell ref="G198:G199"/>
    <mergeCell ref="A200:A201"/>
    <mergeCell ref="G200:G201"/>
    <mergeCell ref="A202:A203"/>
    <mergeCell ref="G202:G203"/>
    <mergeCell ref="A204:A205"/>
    <mergeCell ref="G204:G205"/>
    <mergeCell ref="A206:A207"/>
    <mergeCell ref="G206:G207"/>
    <mergeCell ref="A208:A209"/>
    <mergeCell ref="G208:G209"/>
    <mergeCell ref="A210:A211"/>
    <mergeCell ref="G210:G211"/>
    <mergeCell ref="A212:A213"/>
    <mergeCell ref="G212:G213"/>
    <mergeCell ref="A214:A215"/>
    <mergeCell ref="G214:G215"/>
    <mergeCell ref="A216:A217"/>
    <mergeCell ref="G216:G217"/>
    <mergeCell ref="A218:A219"/>
    <mergeCell ref="G218:G219"/>
    <mergeCell ref="A220:A221"/>
    <mergeCell ref="G220:G221"/>
    <mergeCell ref="A222:A223"/>
    <mergeCell ref="G222:G223"/>
    <mergeCell ref="A224:A225"/>
    <mergeCell ref="G224:G225"/>
    <mergeCell ref="A226:A227"/>
    <mergeCell ref="G226:G227"/>
    <mergeCell ref="A228:A229"/>
    <mergeCell ref="G228:G229"/>
    <mergeCell ref="A230:A231"/>
    <mergeCell ref="G230:G231"/>
    <mergeCell ref="A232:A233"/>
    <mergeCell ref="G232:G233"/>
    <mergeCell ref="A234:A235"/>
    <mergeCell ref="G234:G235"/>
    <mergeCell ref="A236:A237"/>
    <mergeCell ref="G236:G237"/>
    <mergeCell ref="A238:A239"/>
    <mergeCell ref="G238:G239"/>
    <mergeCell ref="A240:A241"/>
    <mergeCell ref="G240:G241"/>
    <mergeCell ref="A242:A243"/>
    <mergeCell ref="G242:G243"/>
    <mergeCell ref="A244:A245"/>
    <mergeCell ref="G244:G245"/>
    <mergeCell ref="A246:A247"/>
    <mergeCell ref="G246:G247"/>
    <mergeCell ref="A248:A249"/>
    <mergeCell ref="G248:G249"/>
    <mergeCell ref="A250:A251"/>
    <mergeCell ref="G250:G251"/>
    <mergeCell ref="A252:A253"/>
    <mergeCell ref="G252:G253"/>
    <mergeCell ref="A254:A255"/>
    <mergeCell ref="G254:G255"/>
    <mergeCell ref="A256:A257"/>
    <mergeCell ref="G256:G257"/>
    <mergeCell ref="A258:A259"/>
    <mergeCell ref="G258:G259"/>
    <mergeCell ref="A260:A261"/>
    <mergeCell ref="G260:G261"/>
    <mergeCell ref="A262:A263"/>
    <mergeCell ref="G262:G263"/>
    <mergeCell ref="A264:A265"/>
    <mergeCell ref="G264:G265"/>
    <mergeCell ref="A266:A267"/>
    <mergeCell ref="G266:G267"/>
    <mergeCell ref="A268:A269"/>
    <mergeCell ref="G268:G269"/>
    <mergeCell ref="A270:A271"/>
    <mergeCell ref="G270:G271"/>
    <mergeCell ref="A272:A273"/>
    <mergeCell ref="G272:G273"/>
    <mergeCell ref="A274:A275"/>
    <mergeCell ref="G274:G275"/>
    <mergeCell ref="A276:A277"/>
    <mergeCell ref="G276:G277"/>
    <mergeCell ref="A278:A279"/>
    <mergeCell ref="G278:G279"/>
    <mergeCell ref="A280:A281"/>
    <mergeCell ref="G280:G281"/>
    <mergeCell ref="A286:A287"/>
    <mergeCell ref="G286:G287"/>
    <mergeCell ref="A282:A283"/>
    <mergeCell ref="G282:G283"/>
    <mergeCell ref="A284:A285"/>
    <mergeCell ref="G284:G285"/>
  </mergeCells>
  <hyperlinks>
    <hyperlink ref="B1" r:id="rId1" display="http://masaki5656.ninpou.jp/"/>
  </hyperlink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masaki5656</dc:creator>
  <cp:keywords/>
  <dc:description/>
  <cp:lastModifiedBy> </cp:lastModifiedBy>
  <cp:lastPrinted>2008-11-23T20:09:33Z</cp:lastPrinted>
  <dcterms:created xsi:type="dcterms:W3CDTF">2008-01-28T17:15:22Z</dcterms:created>
  <dcterms:modified xsi:type="dcterms:W3CDTF">2008-11-23T21:01:44Z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